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090" windowHeight="6150" activeTab="0"/>
  </bookViews>
  <sheets>
    <sheet name="Inc St" sheetId="1" r:id="rId1"/>
    <sheet name="BS" sheetId="2" r:id="rId2"/>
    <sheet name="Eq st" sheetId="3" r:id="rId3"/>
    <sheet name="CF" sheetId="4" r:id="rId4"/>
    <sheet name="Notes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<sst xmlns="http://schemas.openxmlformats.org/spreadsheetml/2006/main" count="509" uniqueCount="398">
  <si>
    <t xml:space="preserve">PERAK CORPORATION BERHAD </t>
  </si>
  <si>
    <t>(Company no. 210915-U)</t>
  </si>
  <si>
    <t>(Incorporated in Malaysia)</t>
  </si>
  <si>
    <t>CONDENSED CONSOLIDATED BALANCE SHEET</t>
  </si>
  <si>
    <t>AS AT 31 DECEMBER 2002</t>
  </si>
  <si>
    <t>(The figures have not been audited)</t>
  </si>
  <si>
    <t>AS AT</t>
  </si>
  <si>
    <t>31/12/2001</t>
  </si>
  <si>
    <t>RM'000</t>
  </si>
  <si>
    <t>1. Property, Plant and Equipment</t>
  </si>
  <si>
    <t>2. Intangible Assets</t>
  </si>
  <si>
    <t>3. Net Goodwill on Consolidation</t>
  </si>
  <si>
    <t>4. Sinking Fund Account</t>
  </si>
  <si>
    <t>5. Investment in Associated Company</t>
  </si>
  <si>
    <t>6. Long Term Investments</t>
  </si>
  <si>
    <t>7. Other Long Term Assets</t>
  </si>
  <si>
    <t>8. Current Assets</t>
  </si>
  <si>
    <t>Inventories</t>
  </si>
  <si>
    <t>Trade Receivables</t>
  </si>
  <si>
    <t xml:space="preserve">Other Receivables, Deposits and Prepayments </t>
  </si>
  <si>
    <t>Development Properties</t>
  </si>
  <si>
    <t>Due from ultimate holding corporation</t>
  </si>
  <si>
    <t>Due from related companies</t>
  </si>
  <si>
    <t>Cash and Bank Balances</t>
  </si>
  <si>
    <t xml:space="preserve">9. Current Liabilities </t>
  </si>
  <si>
    <t>Trade Payables</t>
  </si>
  <si>
    <t>Other Payables</t>
  </si>
  <si>
    <t xml:space="preserve"> </t>
  </si>
  <si>
    <t>Overdraft &amp; Short Term Borrowings</t>
  </si>
  <si>
    <t>Due to ultimate holding corporation</t>
  </si>
  <si>
    <t>Due to related companies</t>
  </si>
  <si>
    <t>Taxation</t>
  </si>
  <si>
    <t>10. Net Current Assets</t>
  </si>
  <si>
    <t>11.  Share Capital</t>
  </si>
  <si>
    <t>12.  Reserves</t>
  </si>
  <si>
    <t>Share premium</t>
  </si>
  <si>
    <t>Retained profit</t>
  </si>
  <si>
    <t>13. Shareholders' funds</t>
  </si>
  <si>
    <t>14. Minority Interests</t>
  </si>
  <si>
    <t>15. Long Term Borrowings and Deferred Liabilities</t>
  </si>
  <si>
    <t>Borrowings</t>
  </si>
  <si>
    <t>Other deferred liabilities</t>
  </si>
  <si>
    <t>(The Condensed Consolidated Balance Sheets should be read in conjunction with the Annual Financial  Report for the year</t>
  </si>
  <si>
    <t xml:space="preserve"> ended 31st December 2001)</t>
  </si>
  <si>
    <t>CONDENSED CONSOLIDATED INCOME STATEMENT</t>
  </si>
  <si>
    <t>FOR THE QUARTER ENDED: 31 DECEMBER 2002</t>
  </si>
  <si>
    <t>CURRENT</t>
  </si>
  <si>
    <t>12 MONTHS</t>
  </si>
  <si>
    <t>COMPARATIVE</t>
  </si>
  <si>
    <t>QUARTER</t>
  </si>
  <si>
    <t>CUMULATIVE</t>
  </si>
  <si>
    <t>ENDED</t>
  </si>
  <si>
    <t>TO DATE</t>
  </si>
  <si>
    <t>RM '000</t>
  </si>
  <si>
    <t>1     (a)</t>
  </si>
  <si>
    <t>Revenue</t>
  </si>
  <si>
    <t>Cost of sales</t>
  </si>
  <si>
    <t>Gross profit</t>
  </si>
  <si>
    <t xml:space="preserve">       (b)</t>
  </si>
  <si>
    <t>Investment income</t>
  </si>
  <si>
    <t xml:space="preserve">(c) </t>
  </si>
  <si>
    <t>Other income</t>
  </si>
  <si>
    <t>2     (a)</t>
  </si>
  <si>
    <t>Operating expenses</t>
  </si>
  <si>
    <t>Operating Profit</t>
  </si>
  <si>
    <t xml:space="preserve">       (c )</t>
  </si>
  <si>
    <t>Finance cost</t>
  </si>
  <si>
    <t>(d)(i)</t>
  </si>
  <si>
    <t>Gain on disposal of subsidiary</t>
  </si>
  <si>
    <t>(ii)</t>
  </si>
  <si>
    <t xml:space="preserve">Share of loss of associated company </t>
  </si>
  <si>
    <t xml:space="preserve">       (e)</t>
  </si>
  <si>
    <t>Profit before income tax</t>
  </si>
  <si>
    <t>(f)</t>
  </si>
  <si>
    <t>Income tax</t>
  </si>
  <si>
    <t>(g)</t>
  </si>
  <si>
    <t>(i ) Profit/(loss) after income tax</t>
  </si>
  <si>
    <t>(ii) Less minority interests</t>
  </si>
  <si>
    <t>(h)</t>
  </si>
  <si>
    <t>Net profit/(loss) for the period</t>
  </si>
  <si>
    <t>Earnings per share based on 2(h)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</si>
  <si>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</si>
  <si>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</si>
  <si>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</si>
  <si>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 sen)</t>
  </si>
  <si>
    <t xml:space="preserve">(b) Fully diluted (based on 70 million </t>
  </si>
  <si>
    <t xml:space="preserve">     ordinary shares (sen)</t>
  </si>
  <si>
    <t>N/A refer to comparative figures being not available.</t>
  </si>
  <si>
    <t>(The Condensed Consolidated Income Statement should be read in conjunction with the Annual Financial  Report for the year</t>
  </si>
  <si>
    <t>CONDENSED CONSOLIDATED STATEMENT OF CHANGES IN EQUITY</t>
  </si>
  <si>
    <t>FOR THE TWELVE MONTHS ENDED 31 DECEMBER 2002</t>
  </si>
  <si>
    <t xml:space="preserve">Reserve </t>
  </si>
  <si>
    <t xml:space="preserve">attributable to </t>
  </si>
  <si>
    <t>Share Capital</t>
  </si>
  <si>
    <t>Capital</t>
  </si>
  <si>
    <t>Total</t>
  </si>
  <si>
    <t>As at 1 January 2002</t>
  </si>
  <si>
    <t xml:space="preserve">Movements during the </t>
  </si>
  <si>
    <t>Net profit for the year</t>
  </si>
  <si>
    <t xml:space="preserve">Ordinary dividend paid </t>
  </si>
  <si>
    <t>As at 31 December 2002</t>
  </si>
  <si>
    <t xml:space="preserve">12 months </t>
  </si>
  <si>
    <t>ended 31 December 2001</t>
  </si>
  <si>
    <t>As at 1 January 2000</t>
  </si>
  <si>
    <t>Intangible assets written off</t>
  </si>
  <si>
    <t xml:space="preserve">Share of losses of an </t>
  </si>
  <si>
    <t xml:space="preserve">  associated  company</t>
  </si>
  <si>
    <t>At 1 January 2000 as restated</t>
  </si>
  <si>
    <t>As at 31 December 2000</t>
  </si>
  <si>
    <t xml:space="preserve">Dividend paid in relation to </t>
  </si>
  <si>
    <t xml:space="preserve"> redeemable preference shares</t>
  </si>
  <si>
    <t xml:space="preserve"> of a sub-subsidiary </t>
  </si>
  <si>
    <t>As at 31 December 2001</t>
  </si>
  <si>
    <t>(The Condensed Consolidated Statement of Changes in Equity should be read in conjunction with the Annual Financial</t>
  </si>
  <si>
    <t xml:space="preserve"> Report for the year ended 31st December 2001)</t>
  </si>
  <si>
    <t>PERAK CORPORATION BERHAD</t>
  </si>
  <si>
    <t>CONDENSED CONSOLIDATED CASH FLOW STATEMENT</t>
  </si>
  <si>
    <t>Net Profit before taxation</t>
  </si>
  <si>
    <t>Adjustment for non-cash flow:</t>
  </si>
  <si>
    <t>Non -cash items</t>
  </si>
  <si>
    <t>Operating profit before working capital changes</t>
  </si>
  <si>
    <t>Changes in working capital:</t>
  </si>
  <si>
    <t>(Increase) in current assets</t>
  </si>
  <si>
    <t>Interest received</t>
  </si>
  <si>
    <t>Taxes paid</t>
  </si>
  <si>
    <t>Royalties paid</t>
  </si>
  <si>
    <t>Land &amp; development expenditure</t>
  </si>
  <si>
    <t>Retirement benefits paid</t>
  </si>
  <si>
    <t>Investing activities</t>
  </si>
  <si>
    <t>Equity investments</t>
  </si>
  <si>
    <t>Other investments</t>
  </si>
  <si>
    <t>Financing activities</t>
  </si>
  <si>
    <t>Transactions with owners as owners</t>
  </si>
  <si>
    <t>Bank borrowings</t>
  </si>
  <si>
    <t>Net cash used in financing activities</t>
  </si>
  <si>
    <t>NET INCREASE IN CASH AND CASH EQUIVALENTS</t>
  </si>
  <si>
    <t>CASH AND CASH EQUIVALENTS AT BEGINNING OF YEAR</t>
  </si>
  <si>
    <t>Total cash and cash equivalents</t>
  </si>
  <si>
    <t>Bank overdraft</t>
  </si>
  <si>
    <t xml:space="preserve">Deposit pledged for guarantees and hire purchase facilities granted </t>
  </si>
  <si>
    <t xml:space="preserve">    to certain subsidiaries</t>
  </si>
  <si>
    <t>(The Condensed Consolidated Cash Flow Statement should be read in conjunction with the Annual Financial  Report for the year</t>
  </si>
  <si>
    <t>NOTES TO THE QUARTERLY REPORT - 31 DECEMBER 2002</t>
  </si>
  <si>
    <t>Accounting Policies</t>
  </si>
  <si>
    <t>The interim financial report is unaudited and has been prepared in accordance with MASB 26, Interim Financial</t>
  </si>
  <si>
    <t xml:space="preserve"> Reporting .The accounting policies and methods of computation used in the preparation of the quarterly financial </t>
  </si>
  <si>
    <t>2001 except for the following:</t>
  </si>
  <si>
    <t xml:space="preserve">(a) Adoption of MASB 24, Financial Instruments : Disclosure and Presentation whereby the Redeemable </t>
  </si>
  <si>
    <t xml:space="preserve">      Preference Shares (RPS) (see note 12),  are now deemed as a financial liability and the preference dividends due </t>
  </si>
  <si>
    <t xml:space="preserve">      and to be declared on the RPS are deemed as financial costs.  Accordingly, the treatment of the total </t>
  </si>
  <si>
    <t xml:space="preserve">      cumulative gross dividends which were previously deferred have been amortised over the remaining term of the</t>
  </si>
  <si>
    <t xml:space="preserve">      RPS and the annual dividend obligation is accrued for in full by reference to each RPS holders' cost of funds </t>
  </si>
  <si>
    <r>
      <t xml:space="preserve">      the RPS are classified as long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term borrowings which were previously shown as part of minority interests.</t>
    </r>
  </si>
  <si>
    <r>
      <t xml:space="preserve">      The effect of the change is RM5.2 million (2001: NIL ) and RM1.1 million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(2001: NIL) adjustment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to the </t>
    </r>
  </si>
  <si>
    <t xml:space="preserve">      </t>
  </si>
  <si>
    <t>(b) Adoption of MASB 26, Interim Financial Reporting, whereby a proportion of the year-end contractual bonus is not</t>
  </si>
  <si>
    <t xml:space="preserve">      accrued for interim reporting purposes. However, the effect of the change is not material. </t>
  </si>
  <si>
    <t>Qualification of financial statements</t>
  </si>
  <si>
    <t xml:space="preserve">There was no audit qualification in the annual audit report of the Group's previous annual financial statements for </t>
  </si>
  <si>
    <t>Seasonal or cyclical factors</t>
  </si>
  <si>
    <t xml:space="preserve">The Group's operations are not materially affected by seasonal or cyclicality factors. However, there is a </t>
  </si>
  <si>
    <t xml:space="preserve"> compensating effect on its results due to the performance of the various segmental activities of the Group.</t>
  </si>
  <si>
    <t>Items of unusual nature and amount</t>
  </si>
  <si>
    <t>There were no items affecting the assets, liabilities, equity, net income, or cash flows of the Group that are unusual</t>
  </si>
  <si>
    <t xml:space="preserve"> because of their nature, size or incidence except as disclosed under Note 1(a) above.</t>
  </si>
  <si>
    <t xml:space="preserve">Changes in estimates of amounts reported in prior interim periods of the current and prior </t>
  </si>
  <si>
    <t>financial years.</t>
  </si>
  <si>
    <t xml:space="preserve">There were no significant changes in estimates of amounts reported in prior interim periods of the current or </t>
  </si>
  <si>
    <t>previous financial years that have a material effect in the current interim period.</t>
  </si>
  <si>
    <t>Issuances, cancellations, repurchases, resale and repayments of debt and equity securities</t>
  </si>
  <si>
    <t>There were no issuance and repayment of debt securities, share buy-backs and share cancellations, in the current</t>
  </si>
  <si>
    <t>financial year.</t>
  </si>
  <si>
    <t>Dividends paid</t>
  </si>
  <si>
    <r>
      <t>(a) A final gross dividend of 2 sen (2000: 2 sen) per share on 70.0  million (2000: 70.0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million) paid-up ordinary</t>
    </r>
  </si>
  <si>
    <t xml:space="preserve">      shares of RM1 each less 28% taxation amounting to RM1.008  million (2000: RM1.008  million) in respect of the </t>
  </si>
  <si>
    <t xml:space="preserve">      financial year ended 31 December 2001  was paid on 25 September 2002.</t>
  </si>
  <si>
    <r>
      <t>(b) On 2 September 2002, a sub-subsidiary, paid a final gross dividend of 2 sen totalling  RM1.5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million less 28%</t>
    </r>
  </si>
  <si>
    <t xml:space="preserve">        taxation  amounting to RM1.1  million on RPS Capital of RM73.4 million for the financial  year ended</t>
  </si>
  <si>
    <t xml:space="preserve">        31 December 2001  to its RPS holders.</t>
  </si>
  <si>
    <t>Segment revenue and results</t>
  </si>
  <si>
    <t>The segment revenue and segment results for the business segments for the current financial year are :</t>
  </si>
  <si>
    <t>Profit before tax</t>
  </si>
  <si>
    <t>Manufacturing and consumer products</t>
  </si>
  <si>
    <t>Hotel and tourism</t>
  </si>
  <si>
    <t>Infrastructure</t>
  </si>
  <si>
    <t>Township development</t>
  </si>
  <si>
    <t>Management services and others</t>
  </si>
  <si>
    <t>Inter-segment elimination</t>
  </si>
  <si>
    <t>Unallocated expenses</t>
  </si>
  <si>
    <t xml:space="preserve">All inter-segment transactions have been entered into in the normal course of business and have been established </t>
  </si>
  <si>
    <t>on negotiated terms.</t>
  </si>
  <si>
    <t>All activities of the Group's operations are carried out in Malaysia.</t>
  </si>
  <si>
    <t>Valuations of property, plant and equipment</t>
  </si>
  <si>
    <t xml:space="preserve">The values of property, plant and equipment have been brought forward without amendment from the previous </t>
  </si>
  <si>
    <t>annual financial statements except for the net book values of the property and equipment where depreciation have</t>
  </si>
  <si>
    <t xml:space="preserve"> been provided for in the current quarter and current financial year. Any additions to the property and equipment are</t>
  </si>
  <si>
    <t xml:space="preserve"> carried at cost less depreciation charge for the current quarter and current financial year.</t>
  </si>
  <si>
    <t>The effect of changes in the composition of the Group including business combinations,</t>
  </si>
  <si>
    <t>acquisition or disposal of subsidiaries and long-term investments, restructurings, and</t>
  </si>
  <si>
    <t xml:space="preserve"> discontinuing operations.</t>
  </si>
  <si>
    <t>There were no changes in the composition of the Group for the current financial year except as follows:</t>
  </si>
  <si>
    <t>(a)</t>
  </si>
  <si>
    <t xml:space="preserve">On 22 April 2002, the Company entered into a Sale and Purchase Agreement with Audrey International </t>
  </si>
  <si>
    <t xml:space="preserve">(M) Bhd ("AIMB") in respect of the proposed disposal of the entire interest on the issued and paid up capital </t>
  </si>
  <si>
    <t xml:space="preserve">of its wholly owned subsidiary Anakku Holdings Sdn Bhd ("AHSB") ("the Proposed Disposal"). The total </t>
  </si>
  <si>
    <t xml:space="preserve">consideration of RM50 million for the Proposed Disposal shall be satisfied by way of cash payment of RM30 </t>
  </si>
  <si>
    <t>million and the balance of RM20 million by way of the issue 11,666,667 of new ordinary shares of RM1.00 each of</t>
  </si>
  <si>
    <t xml:space="preserve">AIMB ("AIMB Shares") at an issue price of approximately RM1.72 per share which was arrived at on a willing buyer </t>
  </si>
  <si>
    <t xml:space="preserve">willing seller basis. </t>
  </si>
  <si>
    <t>AIMB on behalf of the Company, on 6 September, 2002 appealed against the moratorium obligations imposed by</t>
  </si>
  <si>
    <t xml:space="preserve"> SC on the 5.8  million ordinary shares of  RM1.00 each to be issued by AIMB (representing 50% of the 11.6 million</t>
  </si>
  <si>
    <t xml:space="preserve">new ordinary shares of RM1.00  each to  be received by the Company as part consideration for the Proposed </t>
  </si>
  <si>
    <t xml:space="preserve">Disposal).  However, the Company's appeal against the moratorium obligations was not approved by the SC on </t>
  </si>
  <si>
    <t>(see Note 11 below)</t>
  </si>
  <si>
    <t>(b)</t>
  </si>
  <si>
    <t>On 4 October 2002, Konsortium LPB Sdn Bhd ("KLPB"),  an associate of the company, was informed by  Economic</t>
  </si>
  <si>
    <t xml:space="preserve">Planning Unit of the Prime Minister's Department of its decision for KLPB to proceed  with the construction of </t>
  </si>
  <si>
    <t>the West Coast Expressway based on the following:</t>
  </si>
  <si>
    <t>(i) The Selangor stretch shall be privatised on a "Build-Operate-Transfer" basis with the land  acquisition cost of up to</t>
  </si>
  <si>
    <t xml:space="preserve">      RM250.0  million to be borne by the Government of Malaysia  (" Government"); and</t>
  </si>
  <si>
    <t xml:space="preserve">     </t>
  </si>
  <si>
    <t>(ii) For the Perak stretch, the project cost shall be borne by the Government on a deferred  payment basis  subject</t>
  </si>
  <si>
    <t xml:space="preserve">     to the finalisation of the actual cost between the Government and  KLPB.</t>
  </si>
  <si>
    <t>Subsequent events</t>
  </si>
  <si>
    <t>There were no material events subsequent to the end of the current financial year that have not been reflected in the</t>
  </si>
  <si>
    <t xml:space="preserve"> financial statement for the said period, made up to the latest practicable date except as follows:</t>
  </si>
  <si>
    <t xml:space="preserve">AIMB shares in respect of note 10(a) above, which were issued to the Company as part of the total consideration </t>
  </si>
  <si>
    <t xml:space="preserve">Changes in contingent liabilities or contingent assets since the preceding financial year ended </t>
  </si>
  <si>
    <t>31 December 2001.</t>
  </si>
  <si>
    <t>As at</t>
  </si>
  <si>
    <t>Unsecured:</t>
  </si>
  <si>
    <t xml:space="preserve">Guarantees given to banks in respect </t>
  </si>
  <si>
    <t xml:space="preserve">     of facilities granted to subsidiaries </t>
  </si>
  <si>
    <t>Secured:</t>
  </si>
  <si>
    <t>*</t>
  </si>
  <si>
    <t xml:space="preserve">     of facilities granted to subsidiaries which were </t>
  </si>
  <si>
    <t xml:space="preserve">     disposed during the preceding  financial year </t>
  </si>
  <si>
    <t>Performance guarantee given to a third party</t>
  </si>
  <si>
    <t xml:space="preserve">   on behalf of a subsidiary which was</t>
  </si>
  <si>
    <t xml:space="preserve">   disposed during the preceding financial year</t>
  </si>
  <si>
    <t>**</t>
  </si>
  <si>
    <t>Guarantee given to a bank in respect of financial assistance</t>
  </si>
  <si>
    <t xml:space="preserve">   provided by a subsidiary to a third party.</t>
  </si>
  <si>
    <t xml:space="preserve">The Group is currently in the process of being released from the said guarantees, which shall be taken over </t>
  </si>
  <si>
    <t>by the new owners.</t>
  </si>
  <si>
    <t>The financial assistance is in respect of an infrastructure contract being performed  by the third party to  facilitate</t>
  </si>
  <si>
    <t xml:space="preserve"> the ordinary course of business of the subsidiary.</t>
  </si>
  <si>
    <t>Redeemable Preference Shares ("RPS") were issued on 24 December 1999 to the lenders of a subsidiary by a</t>
  </si>
  <si>
    <t>sub-subsidiary, the details of which were announced to the KLSE on 20 January 2000 (see Note 1(a)). In the</t>
  </si>
  <si>
    <t xml:space="preserve"> event that the RPS are not fully redeemed within six years or there occurs a default, the RPS holders have a put </t>
  </si>
  <si>
    <t xml:space="preserve">option to redeem the RPS from the subsidiary and thereafter by a put option on the Company as one of the </t>
  </si>
  <si>
    <t xml:space="preserve">shareholders of the subsidiary on a several and proportionate basis. However, in the event at anytime, the amount </t>
  </si>
  <si>
    <t xml:space="preserve">outstanding which has not been redeemed is less than RM30.0  million and the value of the assets of the subsidiary </t>
  </si>
  <si>
    <t>is at least three times of the amount outstanding, the put option on the Company shall lapse and the RPS holders</t>
  </si>
  <si>
    <t>shall not have any rights or claims against the Company.</t>
  </si>
  <si>
    <t>Review of performance</t>
  </si>
  <si>
    <t>Revenue for the current financial year of RM173.5 million has been fairly consistent with that attained for the year</t>
  </si>
  <si>
    <t>Profit before taxation for the current financial year has decreased to RM23.4 million from RM28.2  million from that</t>
  </si>
  <si>
    <t xml:space="preserve">of the year 2001 due mainly to the change in treatment of finance cost of RM5.2  million in respect of the adoption </t>
  </si>
  <si>
    <t>of MASB 24 (Note 1(a) above) and additional provision of RM1.1 million for completion of development properties.</t>
  </si>
  <si>
    <t>The profit before taxation for the year 2001 however included the gain on disposal of subsidiaries totalling RM8.8</t>
  </si>
  <si>
    <t>million.</t>
  </si>
  <si>
    <t xml:space="preserve">Material change in profit before taxation for the current quarter compared to the immediate </t>
  </si>
  <si>
    <t>preceding quarter</t>
  </si>
  <si>
    <t xml:space="preserve">The Group made a profit before taxation of RM15.2 million for the quarter ended 31 December 2002 as compared </t>
  </si>
  <si>
    <t xml:space="preserve">to the preceding quarter ended 30 September 2002 which made a profit before taxation of RM0.9 million.  The  lower </t>
  </si>
  <si>
    <t>profits in the preceding quarter are due mainly to the additional finance cost of RM6.3 million in respect of the</t>
  </si>
  <si>
    <t>adoption of MASB 24 and additional provision of RM1.1 million for completion of development of projects.</t>
  </si>
  <si>
    <t>Current year prospects</t>
  </si>
  <si>
    <t xml:space="preserve">In the opinion of the directors, despite the uncertainties in the economic conditions, the Group shall be able to at </t>
  </si>
  <si>
    <t xml:space="preserve">least maintain its results of the financial year ended 31 December 2002 in the ordinary course of business for </t>
  </si>
  <si>
    <t xml:space="preserve">the financial year 2003. Also, as disclosed under Note 11, the Company shall only equity account for the segmental </t>
  </si>
  <si>
    <t>results of the manufacturing and consumer products as an associated company with effect from 11 February 2003.</t>
  </si>
  <si>
    <t>Variances from profit forecast and profit guarantee</t>
  </si>
  <si>
    <t>Taxation is made up as follows:</t>
  </si>
  <si>
    <t>Current</t>
  </si>
  <si>
    <t>year quarter</t>
  </si>
  <si>
    <t>year to date</t>
  </si>
  <si>
    <t>31/12/2002</t>
  </si>
  <si>
    <t>Current tax expense</t>
  </si>
  <si>
    <t>Taxation (over)/ underprovided in respect of prior years</t>
  </si>
  <si>
    <t>Transfer to/(from) deferred tax</t>
  </si>
  <si>
    <t xml:space="preserve">The effective tax rate on the Group's profit is higher than the statutory tax rate principally due to certain </t>
  </si>
  <si>
    <t>expenses being disallowed for tax  purposes  and the losses incurred by certain subsidiaries.</t>
  </si>
  <si>
    <t>Profits/(losses) on sale of unquoted investments and/or properties</t>
  </si>
  <si>
    <t xml:space="preserve">There were no profits/ (losses) made on any sale of unquoted investments  and/ or properties respectively </t>
  </si>
  <si>
    <t>for the current financial year.</t>
  </si>
  <si>
    <t>Particulars of purchase or disposal of quoted securities</t>
  </si>
  <si>
    <t>(a) There were no purchase or disposal of quoted securities in the current financial year.</t>
  </si>
  <si>
    <t>(b) A summary of details in quoted securities as at 31 December 2002 is as follows:</t>
  </si>
  <si>
    <t xml:space="preserve">Current </t>
  </si>
  <si>
    <t xml:space="preserve">quarter ended </t>
  </si>
  <si>
    <t>Total purchase of quoted securities</t>
  </si>
  <si>
    <t>Disposal of quoted securities</t>
  </si>
  <si>
    <t>Investment in quoted securities as at 31 December 2002</t>
  </si>
  <si>
    <t xml:space="preserve">Carrying </t>
  </si>
  <si>
    <t>Market value</t>
  </si>
  <si>
    <t>Cost</t>
  </si>
  <si>
    <t>value</t>
  </si>
  <si>
    <t>Total quoted securities</t>
  </si>
  <si>
    <t>Status of corporate proposals/sales proceeds</t>
  </si>
  <si>
    <t>There were no corporate proposals announced but not completed as at the latest practicable date and at the date</t>
  </si>
  <si>
    <t>of this announcement  except as follows:-</t>
  </si>
  <si>
    <t xml:space="preserve">(a) Proposed private placement of 10.0 million new ordinary shares of RM1.00 each representing approximately </t>
  </si>
  <si>
    <t xml:space="preserve">      14.29% of the existing issued and paid up share capital of  the Company at an issue price to be determined later, </t>
  </si>
  <si>
    <t xml:space="preserve">      with the KLSE Listing Requirements.</t>
  </si>
  <si>
    <t>(b) Proposed bonus issue of 20.0 million new shares on the basis of one  new share for every four existing shares</t>
  </si>
  <si>
    <t xml:space="preserve">      held in the Company after the Proposed Private Placement at a date to be determined later  ("Proposed Bonus </t>
  </si>
  <si>
    <t xml:space="preserve">      Issue")  and</t>
  </si>
  <si>
    <t xml:space="preserve">( c) Proposed transfer of the listing of and quotation for the entire issued and paid up share capital of PCB from </t>
  </si>
  <si>
    <t xml:space="preserve">       the Second Board to the Main Board of the KLSE upon completion of the Proposed  Private Placement.</t>
  </si>
  <si>
    <t xml:space="preserve">       </t>
  </si>
  <si>
    <t>Borrowings and debt securities</t>
  </si>
  <si>
    <t>The Group's borrowings and debt securities as at end of the current financial year is as follows:</t>
  </si>
  <si>
    <t>Short Term Borrowings</t>
  </si>
  <si>
    <t>Hire purchase and lease payables</t>
  </si>
  <si>
    <t xml:space="preserve"> (current portion - see Note 21 (b) below)</t>
  </si>
  <si>
    <t>Bank overdrafts</t>
  </si>
  <si>
    <t>Trust receipts</t>
  </si>
  <si>
    <t>Term loans (current portion - see Note 21(b) below)</t>
  </si>
  <si>
    <t xml:space="preserve">Revolving credit </t>
  </si>
  <si>
    <t>Long Term Borrowings</t>
  </si>
  <si>
    <t>Term loans (secured)</t>
  </si>
  <si>
    <t>Redeemable Preference Shares (secured) (see Note 1(a))</t>
  </si>
  <si>
    <t>Less:</t>
  </si>
  <si>
    <t>Repayments due within 12 months included in short term</t>
  </si>
  <si>
    <t>borrowings (see Note 21(a) above)</t>
  </si>
  <si>
    <t>Hire purchase and lease payables (secured)</t>
  </si>
  <si>
    <r>
      <t>borrowings (see Note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21(a) above)</t>
    </r>
  </si>
  <si>
    <t>( c)</t>
  </si>
  <si>
    <t>Currency</t>
  </si>
  <si>
    <t>None of the Group borrowings is denominated in foreign currency.</t>
  </si>
  <si>
    <t>Commitments</t>
  </si>
  <si>
    <t>There were no capital commitments as at the end of the current financial year except  for hire purchase and lease</t>
  </si>
  <si>
    <t xml:space="preserve">commitments as disclosed under Note 21 above and contracts for  construction works totalling RM51.8 million </t>
  </si>
  <si>
    <t>that were entered into in the ordinary course of the business of the Company's subsidiary.</t>
  </si>
  <si>
    <t>Off balance sheet financial instruments</t>
  </si>
  <si>
    <t>There were no financial instruments with Off Balance Sheet risk as at the latest practicable date.</t>
  </si>
  <si>
    <t>Material litigation</t>
  </si>
  <si>
    <t>There were no pending material litigation as at the latest practicable date, except as follows:</t>
  </si>
  <si>
    <t>together with interest in respect of earthworks carried out. The directors have obtained legal advice that the claim is</t>
  </si>
  <si>
    <t>misdirected since the subsidiary has made the required settlement to a nominated third party in accordance</t>
  </si>
  <si>
    <t xml:space="preserve"> with  the said contract and such claim (if any) by the plaintiff should be dealt with the nominated third party.</t>
  </si>
  <si>
    <t>Dividends</t>
  </si>
  <si>
    <t>Earnings per share</t>
  </si>
  <si>
    <t xml:space="preserve">The basic earnings per share is calculated by dividing the net profit attributable to shareholders by the weighted </t>
  </si>
  <si>
    <t>average number of ordinary shares in issue during the financial year. There has been no change in the number of</t>
  </si>
  <si>
    <t>ordinary shares of the Company since 31 December 2001.</t>
  </si>
  <si>
    <t>Group</t>
  </si>
  <si>
    <t xml:space="preserve">Net profit attributable to shareholders </t>
  </si>
  <si>
    <t>Total number of shares</t>
  </si>
  <si>
    <t>Basic earnings per share (sen)</t>
  </si>
  <si>
    <t>Provision for Financial Assistance</t>
  </si>
  <si>
    <t>During the current financial year, there was no financial assistance provided by the Company or its subsidiaries</t>
  </si>
  <si>
    <t xml:space="preserve">to persons to whom the provision of financial assistance is necessary to facilitate the ordinary course of business </t>
  </si>
  <si>
    <t>of the  Company or its subsidiaries.</t>
  </si>
  <si>
    <t>By Order of the Board</t>
  </si>
  <si>
    <t>Cheai Weng Hoong</t>
  </si>
  <si>
    <t>Company Secretary</t>
  </si>
  <si>
    <t>Ipoh</t>
  </si>
  <si>
    <t xml:space="preserve">statements are consistent with that of the audited financial statements for the financial year ended 31 December </t>
  </si>
  <si>
    <t xml:space="preserve">      obtainable on a 3 or 6 months basis plus 1.25% for the current financial period . At 31 December 2002 </t>
  </si>
  <si>
    <t xml:space="preserve">      income  statement for the twelve months and the fourth quarter ended 31 December 2002 respectively. </t>
  </si>
  <si>
    <t>the year ended 31 December 2001.</t>
  </si>
  <si>
    <t xml:space="preserve">28 October 2002. </t>
  </si>
  <si>
    <t>The Proposed Disposal  was approved conditionally by the Securities Commission ("SC") on  23 August 2002.</t>
  </si>
  <si>
    <t>were granted listing with effect from 9.00 a.m., Friday 24 January 2003 by KLSE. On 13 February 2003, the Company</t>
  </si>
  <si>
    <t xml:space="preserve">announced to the KLSE that the Proposed Disposal was completed on 11 February 2003. Following the completion </t>
  </si>
  <si>
    <t>associated company of the Company.</t>
  </si>
  <si>
    <t>of the Proposal Disposal, AHSB ceased to be a wholly-owned subsidiary of the Company and AIMB became an</t>
  </si>
  <si>
    <t>2001 of RM173.2 million.</t>
  </si>
  <si>
    <t>Directors of the Company announced that the Company proposed to undertake the following:</t>
  </si>
  <si>
    <t xml:space="preserve">A subsidiary of the Company has received a writ of summons from a contractor ("plaintiff") amounting to RM1.49 million </t>
  </si>
  <si>
    <t xml:space="preserve">      ("Proposed Private Placement") to address the public shareholding spread of the Company  to comply </t>
  </si>
  <si>
    <t xml:space="preserve">On 27 November 2002, Malaysian International Merchant Bankers Berhad on behalf of the Board of </t>
  </si>
  <si>
    <t>(collectively  referred to as "the Proposals")</t>
  </si>
  <si>
    <t xml:space="preserve">The applications to the Securities Commission and Foreign Investment Committee in respect of the Proposals and </t>
  </si>
  <si>
    <t>the Proposed Private Placement respectively had been made on 17 December 2002 .</t>
  </si>
  <si>
    <t xml:space="preserve">The directors are pleased to recommend a first and final dividend for the shareholders’ approval at the </t>
  </si>
  <si>
    <t>forthcoming Annual General Meeting as follows:</t>
  </si>
  <si>
    <t>(b)   (i)    Amount per share :1.44 sen (net) per share.</t>
  </si>
  <si>
    <t xml:space="preserve">       (ii)   Previous corresponding period : 1.44 sen (net) per share after 28% income tax.</t>
  </si>
  <si>
    <t xml:space="preserve">       (iii)  Total dividend for the current financial year : 1.44 sen (net). [2001 : 1.44 sen (net)]</t>
  </si>
  <si>
    <t>(c)   Date payable will be determined at a later date.</t>
  </si>
  <si>
    <t>(d)  Date of entitlement will be determined at a later date.</t>
  </si>
  <si>
    <t>Date: 25 February 2003</t>
  </si>
  <si>
    <t>year:</t>
  </si>
  <si>
    <t>Non-operating items (which are investing/ financing)</t>
  </si>
  <si>
    <t>Increase in current liabilities</t>
  </si>
  <si>
    <t>Cash generated from operations</t>
  </si>
  <si>
    <t>Net cash generated from operating activities</t>
  </si>
  <si>
    <t>Net cash generated from investing activities</t>
  </si>
  <si>
    <t>CASH AND CASH EQUIVALENTS AT END OF YEAR</t>
  </si>
  <si>
    <t>Cash and cash equivalents comprise:</t>
  </si>
  <si>
    <r>
      <t>The shareholders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of the Company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approved the Proposed Disposal at the Extraordinary General Meeting </t>
    </r>
  </si>
  <si>
    <t>on 27 November 2002.  However, the Proposed Disposal was not completed at the end of the current financial year.</t>
  </si>
  <si>
    <t>The Company did not issue any profit forecast during the current financial year.</t>
  </si>
  <si>
    <t>(a)   A first and final dividend of 2 sen less 28% income tax.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</si>
</sst>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(\ #,##0\)_';_-* &quot;-&quot;??_-;_-@_-"/>
    <numFmt numFmtId="166" formatCode="_-* #,##0.00_-;\(\ #,##0.00\)_';_-* &quot;-&quot;??_-;_-@_-"/>
    <numFmt numFmtId="167" formatCode="[$-409]d\-mmm\-yyyy;@"/>
    <numFmt numFmtId="168" formatCode="_-* #,##0_-;* \(#,##0\)_-;_-* &quot;-&quot;??_-;_-@_-"/>
    <numFmt numFmtId="169" formatCode="d/m/yy;@"/>
    <numFmt numFmtId="170" formatCode="_-* #,##0.00_-;\-* #,##0.00_-;_-* &quot;-&quot;??_-;_-@_-"/>
    <numFmt numFmtId="171" formatCode="dd/mm/yyyy;@"/>
    <numFmt numFmtId="172" formatCode="_(* #,##0.0_);_(* \(#,##0.0\);_(* &quot;-&quot;??_);_(@_)"/>
  </numFmts>
  <fonts count="1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5" xfId="15" applyNumberFormat="1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5" fontId="2" fillId="0" borderId="0" xfId="0" applyNumberFormat="1" applyFont="1" applyAlignment="1" quotePrefix="1">
      <alignment/>
    </xf>
    <xf numFmtId="16" fontId="7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0" fontId="0" fillId="0" borderId="4" xfId="0" applyBorder="1" applyAlignment="1">
      <alignment/>
    </xf>
    <xf numFmtId="164" fontId="2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6" fontId="2" fillId="0" borderId="7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7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64" fontId="2" fillId="0" borderId="7" xfId="15" applyNumberFormat="1" applyFont="1" applyBorder="1" applyAlignment="1">
      <alignment horizontal="center"/>
    </xf>
    <xf numFmtId="3" fontId="2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8" xfId="15" applyNumberFormat="1" applyBorder="1" applyAlignment="1">
      <alignment/>
    </xf>
    <xf numFmtId="165" fontId="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164" fontId="2" fillId="0" borderId="9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15" applyNumberFormat="1" applyFont="1" applyAlignment="1">
      <alignment/>
    </xf>
    <xf numFmtId="164" fontId="10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 horizontal="center"/>
    </xf>
    <xf numFmtId="164" fontId="11" fillId="0" borderId="4" xfId="15" applyNumberFormat="1" applyFont="1" applyBorder="1" applyAlignment="1">
      <alignment/>
    </xf>
    <xf numFmtId="164" fontId="11" fillId="0" borderId="4" xfId="15" applyNumberFormat="1" applyFont="1" applyFill="1" applyBorder="1" applyAlignment="1">
      <alignment/>
    </xf>
    <xf numFmtId="164" fontId="11" fillId="0" borderId="6" xfId="15" applyNumberFormat="1" applyFont="1" applyBorder="1" applyAlignment="1">
      <alignment/>
    </xf>
    <xf numFmtId="164" fontId="11" fillId="0" borderId="0" xfId="15" applyNumberFormat="1" applyFont="1" applyBorder="1" applyAlignment="1">
      <alignment/>
    </xf>
    <xf numFmtId="164" fontId="11" fillId="0" borderId="6" xfId="15" applyNumberFormat="1" applyFont="1" applyFill="1" applyBorder="1" applyAlignment="1">
      <alignment/>
    </xf>
    <xf numFmtId="164" fontId="11" fillId="0" borderId="9" xfId="15" applyNumberFormat="1" applyFont="1" applyBorder="1" applyAlignment="1">
      <alignment/>
    </xf>
    <xf numFmtId="14" fontId="10" fillId="0" borderId="0" xfId="0" applyNumberFormat="1" applyFont="1" applyAlignment="1">
      <alignment horizontal="center"/>
    </xf>
    <xf numFmtId="164" fontId="1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4" fontId="11" fillId="0" borderId="0" xfId="15" applyNumberFormat="1" applyFont="1" applyFill="1" applyBorder="1" applyAlignment="1">
      <alignment horizontal="right"/>
    </xf>
    <xf numFmtId="164" fontId="11" fillId="0" borderId="0" xfId="15" applyNumberFormat="1" applyFont="1" applyFill="1" applyBorder="1" applyAlignment="1">
      <alignment/>
    </xf>
    <xf numFmtId="164" fontId="11" fillId="0" borderId="7" xfId="15" applyNumberFormat="1" applyFont="1" applyFill="1" applyBorder="1" applyAlignment="1">
      <alignment horizontal="right"/>
    </xf>
    <xf numFmtId="164" fontId="11" fillId="0" borderId="7" xfId="15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14" fontId="10" fillId="0" borderId="0" xfId="0" applyNumberFormat="1" applyFont="1" applyAlignment="1" quotePrefix="1">
      <alignment horizontal="center"/>
    </xf>
    <xf numFmtId="164" fontId="11" fillId="0" borderId="0" xfId="15" applyNumberFormat="1" applyFont="1" applyFill="1" applyAlignment="1">
      <alignment/>
    </xf>
    <xf numFmtId="164" fontId="11" fillId="0" borderId="0" xfId="15" applyNumberFormat="1" applyFont="1" applyFill="1" applyAlignment="1">
      <alignment horizontal="right"/>
    </xf>
    <xf numFmtId="164" fontId="11" fillId="0" borderId="4" xfId="15" applyNumberFormat="1" applyFont="1" applyFill="1" applyBorder="1" applyAlignment="1">
      <alignment horizontal="right"/>
    </xf>
    <xf numFmtId="164" fontId="11" fillId="0" borderId="8" xfId="15" applyNumberFormat="1" applyFont="1" applyFill="1" applyBorder="1" applyAlignment="1">
      <alignment/>
    </xf>
    <xf numFmtId="164" fontId="11" fillId="0" borderId="8" xfId="15" applyNumberFormat="1" applyFont="1" applyFill="1" applyBorder="1" applyAlignment="1">
      <alignment horizontal="right"/>
    </xf>
    <xf numFmtId="164" fontId="10" fillId="0" borderId="0" xfId="15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15" applyNumberFormat="1" applyFont="1" applyBorder="1" applyAlignment="1">
      <alignment horizontal="center"/>
    </xf>
    <xf numFmtId="164" fontId="15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164" fontId="11" fillId="0" borderId="8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 quotePrefix="1">
      <alignment horizontal="center"/>
    </xf>
    <xf numFmtId="0" fontId="16" fillId="0" borderId="0" xfId="0" applyFont="1" applyAlignment="1">
      <alignment/>
    </xf>
    <xf numFmtId="37" fontId="11" fillId="0" borderId="0" xfId="15" applyNumberFormat="1" applyFont="1" applyBorder="1" applyAlignment="1">
      <alignment horizontal="right"/>
    </xf>
    <xf numFmtId="171" fontId="10" fillId="0" borderId="0" xfId="0" applyNumberFormat="1" applyFont="1" applyAlignment="1">
      <alignment horizontal="center"/>
    </xf>
    <xf numFmtId="164" fontId="11" fillId="0" borderId="0" xfId="15" applyNumberFormat="1" applyFont="1" applyAlignment="1">
      <alignment horizontal="right"/>
    </xf>
    <xf numFmtId="172" fontId="11" fillId="0" borderId="7" xfId="15" applyNumberFormat="1" applyFont="1" applyBorder="1" applyAlignment="1">
      <alignment horizontal="right"/>
    </xf>
    <xf numFmtId="172" fontId="11" fillId="0" borderId="0" xfId="15" applyNumberFormat="1" applyFont="1" applyAlignment="1">
      <alignment horizontal="right"/>
    </xf>
    <xf numFmtId="172" fontId="11" fillId="0" borderId="0" xfId="15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Perak%20Corporation\Desktop\QTR%20REPORT\qtrde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inloss"/>
      <sheetName val="part A2 &amp; 3"/>
      <sheetName val="PART detail"/>
      <sheetName val="equity"/>
      <sheetName val="cbs"/>
      <sheetName val="tax"/>
      <sheetName val="tb31dec02actual"/>
      <sheetName val="bs(co)"/>
      <sheetName val="ccf"/>
      <sheetName val="CF"/>
      <sheetName val="cf(chsb)"/>
      <sheetName val="cf(w)"/>
      <sheetName val="cf(consol w)"/>
      <sheetName val="cbs(w)"/>
      <sheetName val="detail trade debtors creditors"/>
      <sheetName val="cpl-2date"/>
      <sheetName val="cpl-qtr1"/>
      <sheetName val="cpl-qtr2"/>
      <sheetName val="cpl-qtr3"/>
      <sheetName val="cpl-qtr4"/>
      <sheetName val="cpl-revised(B)"/>
      <sheetName val="cpl-qtr(b)"/>
      <sheetName val="sum key fin info"/>
      <sheetName val="detail fin. costs"/>
      <sheetName val="cis"/>
      <sheetName val="nta-grp"/>
      <sheetName val="notes-group"/>
      <sheetName val="note-co"/>
      <sheetName val="App. A"/>
      <sheetName val="notes-w"/>
      <sheetName val="contigent"/>
      <sheetName val="cbs-MI"/>
      <sheetName val="cpl-cumulative"/>
      <sheetName val="cpl-12m(b)"/>
      <sheetName val="varqtr"/>
      <sheetName val="var12m"/>
      <sheetName val="to &amp; pbt "/>
      <sheetName val="perform"/>
      <sheetName val="graph"/>
      <sheetName val="year-perf"/>
      <sheetName val="extra"/>
      <sheetName val="content"/>
      <sheetName val="review"/>
      <sheetName val="FASC"/>
      <sheetName val="copl12.2000"/>
    </sheetNames>
    <sheetDataSet>
      <sheetData sheetId="9">
        <row r="13">
          <cell r="E13">
            <v>23355</v>
          </cell>
        </row>
        <row r="18">
          <cell r="F18">
            <v>7249</v>
          </cell>
        </row>
        <row r="32">
          <cell r="F32">
            <v>7126</v>
          </cell>
        </row>
        <row r="41">
          <cell r="F41">
            <v>-25570</v>
          </cell>
        </row>
        <row r="44">
          <cell r="F44">
            <v>1853</v>
          </cell>
        </row>
        <row r="47">
          <cell r="E47">
            <v>0</v>
          </cell>
        </row>
        <row r="48">
          <cell r="E48">
            <v>-7245</v>
          </cell>
        </row>
        <row r="69">
          <cell r="F69">
            <v>-51</v>
          </cell>
        </row>
        <row r="70">
          <cell r="F70">
            <v>900</v>
          </cell>
        </row>
        <row r="78">
          <cell r="F78">
            <v>-1716</v>
          </cell>
        </row>
        <row r="86">
          <cell r="F86">
            <v>-2147</v>
          </cell>
        </row>
      </sheetData>
      <sheetData sheetId="13">
        <row r="8">
          <cell r="N8">
            <v>5902</v>
          </cell>
        </row>
        <row r="9">
          <cell r="N9">
            <v>11658</v>
          </cell>
        </row>
        <row r="10">
          <cell r="N10">
            <v>104467</v>
          </cell>
        </row>
        <row r="11">
          <cell r="N11">
            <v>22696</v>
          </cell>
        </row>
        <row r="12">
          <cell r="N12">
            <v>11800</v>
          </cell>
        </row>
        <row r="14">
          <cell r="N14">
            <v>23283</v>
          </cell>
        </row>
        <row r="15">
          <cell r="N15">
            <v>78095</v>
          </cell>
        </row>
        <row r="17">
          <cell r="N17">
            <v>92408</v>
          </cell>
        </row>
        <row r="18">
          <cell r="N18">
            <v>30054</v>
          </cell>
        </row>
        <row r="23">
          <cell r="N23">
            <v>111547</v>
          </cell>
        </row>
        <row r="24">
          <cell r="N24">
            <v>16418</v>
          </cell>
        </row>
        <row r="25">
          <cell r="N25">
            <v>34226</v>
          </cell>
        </row>
        <row r="26">
          <cell r="N26">
            <v>8233</v>
          </cell>
        </row>
        <row r="27">
          <cell r="N27">
            <v>4033</v>
          </cell>
        </row>
        <row r="29">
          <cell r="N29">
            <v>0</v>
          </cell>
        </row>
        <row r="31">
          <cell r="N31">
            <v>145</v>
          </cell>
        </row>
        <row r="37">
          <cell r="N37">
            <v>4648</v>
          </cell>
        </row>
        <row r="39">
          <cell r="N39">
            <v>2586</v>
          </cell>
        </row>
        <row r="41">
          <cell r="N41">
            <v>103308</v>
          </cell>
        </row>
        <row r="42">
          <cell r="N42">
            <v>-3740</v>
          </cell>
        </row>
        <row r="44">
          <cell r="N44">
            <v>123271</v>
          </cell>
        </row>
        <row r="45">
          <cell r="N45">
            <v>30305</v>
          </cell>
        </row>
        <row r="46">
          <cell r="N46">
            <v>-79779</v>
          </cell>
        </row>
        <row r="47">
          <cell r="N47">
            <v>28</v>
          </cell>
        </row>
        <row r="48">
          <cell r="N48">
            <v>-756</v>
          </cell>
        </row>
        <row r="50">
          <cell r="N50">
            <v>-62854.9706</v>
          </cell>
        </row>
        <row r="51">
          <cell r="N51">
            <v>1768</v>
          </cell>
        </row>
        <row r="52">
          <cell r="N52">
            <v>-269</v>
          </cell>
        </row>
        <row r="57">
          <cell r="N57">
            <v>70000</v>
          </cell>
        </row>
        <row r="59">
          <cell r="N59">
            <v>190497</v>
          </cell>
        </row>
        <row r="62">
          <cell r="N62">
            <v>876</v>
          </cell>
        </row>
        <row r="63">
          <cell r="N63">
            <v>62903.0294</v>
          </cell>
        </row>
      </sheetData>
      <sheetData sheetId="15">
        <row r="9">
          <cell r="O9">
            <v>173505</v>
          </cell>
          <cell r="P9">
            <v>173207</v>
          </cell>
        </row>
        <row r="11">
          <cell r="O11">
            <v>83520</v>
          </cell>
        </row>
        <row r="15">
          <cell r="O15">
            <v>0</v>
          </cell>
          <cell r="P15">
            <v>0</v>
          </cell>
        </row>
        <row r="17">
          <cell r="O17">
            <v>2148</v>
          </cell>
        </row>
        <row r="20">
          <cell r="O20">
            <v>53464</v>
          </cell>
        </row>
        <row r="25">
          <cell r="O25">
            <v>7511</v>
          </cell>
          <cell r="P25">
            <v>3201</v>
          </cell>
        </row>
        <row r="27">
          <cell r="O27">
            <v>7607</v>
          </cell>
        </row>
        <row r="30">
          <cell r="O30">
            <v>196</v>
          </cell>
          <cell r="P30">
            <v>238</v>
          </cell>
        </row>
        <row r="34">
          <cell r="O34">
            <v>10176</v>
          </cell>
          <cell r="P34">
            <v>6549</v>
          </cell>
        </row>
        <row r="39">
          <cell r="O39">
            <v>-5655.970600000001</v>
          </cell>
          <cell r="P39">
            <v>-3581</v>
          </cell>
        </row>
        <row r="42">
          <cell r="O42">
            <v>7523.029399999999</v>
          </cell>
        </row>
        <row r="44">
          <cell r="O44">
            <v>56388</v>
          </cell>
        </row>
      </sheetData>
      <sheetData sheetId="19">
        <row r="10">
          <cell r="O10">
            <v>61947</v>
          </cell>
          <cell r="P10">
            <v>54428</v>
          </cell>
        </row>
        <row r="12">
          <cell r="O12">
            <v>32844</v>
          </cell>
          <cell r="P12" t="str">
            <v>N/A</v>
          </cell>
        </row>
        <row r="14">
          <cell r="P14" t="str">
            <v>N/A</v>
          </cell>
        </row>
        <row r="16">
          <cell r="O16">
            <v>0</v>
          </cell>
          <cell r="P16">
            <v>0</v>
          </cell>
        </row>
        <row r="18">
          <cell r="O18">
            <v>958</v>
          </cell>
          <cell r="P18">
            <v>-97</v>
          </cell>
        </row>
        <row r="20">
          <cell r="P20" t="str">
            <v>N/A</v>
          </cell>
        </row>
        <row r="22">
          <cell r="P22">
            <v>13796</v>
          </cell>
        </row>
        <row r="24">
          <cell r="P24">
            <v>708</v>
          </cell>
        </row>
        <row r="26">
          <cell r="P26">
            <v>1787</v>
          </cell>
        </row>
        <row r="29">
          <cell r="O29">
            <v>109</v>
          </cell>
          <cell r="P29">
            <v>54</v>
          </cell>
        </row>
        <row r="30">
          <cell r="P30">
            <v>0</v>
          </cell>
        </row>
        <row r="34">
          <cell r="O34">
            <v>4885</v>
          </cell>
          <cell r="P34">
            <v>3229</v>
          </cell>
        </row>
        <row r="39">
          <cell r="O39">
            <v>-4746.8832</v>
          </cell>
          <cell r="P39">
            <v>-1732</v>
          </cell>
        </row>
      </sheetData>
      <sheetData sheetId="24">
        <row r="46">
          <cell r="G46">
            <v>7523.029399999999</v>
          </cell>
        </row>
      </sheetData>
      <sheetData sheetId="29">
        <row r="39">
          <cell r="L39">
            <v>0</v>
          </cell>
        </row>
        <row r="40">
          <cell r="L40">
            <v>100234</v>
          </cell>
        </row>
        <row r="70">
          <cell r="L70">
            <v>73390</v>
          </cell>
        </row>
        <row r="74">
          <cell r="L74">
            <v>-3303</v>
          </cell>
        </row>
        <row r="78">
          <cell r="L78">
            <v>6201</v>
          </cell>
        </row>
        <row r="80">
          <cell r="L80">
            <v>12324</v>
          </cell>
        </row>
        <row r="82">
          <cell r="L82">
            <v>261</v>
          </cell>
        </row>
        <row r="83">
          <cell r="L83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workbookViewId="0" topLeftCell="A1">
      <selection activeCell="C16" sqref="C16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L1" s="31"/>
      <c r="M1" s="5"/>
      <c r="N1" s="5"/>
    </row>
    <row r="2" spans="1:12" ht="12.75">
      <c r="A2" s="2" t="s">
        <v>1</v>
      </c>
      <c r="B2" s="2"/>
      <c r="C2" s="2"/>
      <c r="D2" s="2"/>
      <c r="E2" s="2"/>
      <c r="F2" s="2"/>
      <c r="G2" s="6"/>
      <c r="H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8" t="s">
        <v>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8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5</v>
      </c>
      <c r="B7" s="2"/>
      <c r="C7" s="2"/>
      <c r="D7" s="2"/>
      <c r="E7" s="2"/>
      <c r="F7" s="2"/>
      <c r="G7" s="31"/>
      <c r="H7" s="31"/>
      <c r="I7" s="31"/>
      <c r="J7" s="31"/>
      <c r="K7" s="31"/>
      <c r="L7" s="2"/>
    </row>
    <row r="8" spans="1:12" ht="5.2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.5" customHeight="1">
      <c r="A9" s="3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11"/>
      <c r="B10" s="11"/>
      <c r="C10" s="11"/>
      <c r="D10" s="11"/>
      <c r="E10" s="129">
        <v>2002</v>
      </c>
      <c r="F10" s="129"/>
      <c r="G10" s="129"/>
      <c r="H10" s="10"/>
      <c r="I10" s="129">
        <v>2001</v>
      </c>
      <c r="J10" s="129"/>
      <c r="K10" s="129"/>
      <c r="L10" s="10"/>
    </row>
    <row r="11" spans="1:12" ht="12.75">
      <c r="A11" s="11"/>
      <c r="B11" s="11"/>
      <c r="C11" s="11"/>
      <c r="D11" s="11"/>
      <c r="E11" s="10" t="s">
        <v>46</v>
      </c>
      <c r="F11" s="10"/>
      <c r="G11" s="10" t="s">
        <v>47</v>
      </c>
      <c r="H11" s="10"/>
      <c r="I11" s="10" t="s">
        <v>48</v>
      </c>
      <c r="J11" s="10"/>
      <c r="K11" s="10" t="s">
        <v>47</v>
      </c>
      <c r="L11" s="10"/>
    </row>
    <row r="12" spans="1:12" ht="12.75">
      <c r="A12" s="11"/>
      <c r="B12" s="11"/>
      <c r="C12" s="11"/>
      <c r="D12" s="11"/>
      <c r="E12" s="33" t="s">
        <v>49</v>
      </c>
      <c r="F12" s="10"/>
      <c r="G12" s="10" t="s">
        <v>50</v>
      </c>
      <c r="I12" s="33" t="s">
        <v>49</v>
      </c>
      <c r="J12" s="10"/>
      <c r="K12" s="10" t="s">
        <v>50</v>
      </c>
      <c r="L12" s="10"/>
    </row>
    <row r="13" spans="1:12" ht="12.75">
      <c r="A13" s="11"/>
      <c r="B13" s="11"/>
      <c r="C13" s="11"/>
      <c r="D13" s="11"/>
      <c r="E13" s="33" t="s">
        <v>51</v>
      </c>
      <c r="F13" s="33"/>
      <c r="G13" s="33" t="s">
        <v>52</v>
      </c>
      <c r="I13" s="33" t="s">
        <v>51</v>
      </c>
      <c r="J13" s="33"/>
      <c r="K13" s="33" t="s">
        <v>52</v>
      </c>
      <c r="L13" s="10"/>
    </row>
    <row r="14" spans="1:12" ht="12.75">
      <c r="A14" s="2"/>
      <c r="B14" s="2"/>
      <c r="C14" s="2"/>
      <c r="D14" s="2"/>
      <c r="E14" s="12" t="s">
        <v>278</v>
      </c>
      <c r="F14" s="12"/>
      <c r="G14" s="12" t="s">
        <v>278</v>
      </c>
      <c r="I14" s="12" t="s">
        <v>7</v>
      </c>
      <c r="J14" s="12"/>
      <c r="K14" s="12" t="s">
        <v>7</v>
      </c>
      <c r="L14" s="9"/>
    </row>
    <row r="15" spans="1:12" ht="12.75">
      <c r="A15" s="2"/>
      <c r="B15" s="2"/>
      <c r="C15" s="2"/>
      <c r="D15" s="2"/>
      <c r="E15" s="10" t="s">
        <v>53</v>
      </c>
      <c r="F15" s="10"/>
      <c r="G15" s="10" t="s">
        <v>53</v>
      </c>
      <c r="I15" s="10" t="s">
        <v>53</v>
      </c>
      <c r="J15" s="10"/>
      <c r="K15" s="10" t="s">
        <v>53</v>
      </c>
      <c r="L15" s="9"/>
    </row>
    <row r="16" spans="1:12" ht="12.75">
      <c r="A16" s="2"/>
      <c r="B16" s="2"/>
      <c r="C16" s="2"/>
      <c r="D16" s="2"/>
      <c r="E16" s="9"/>
      <c r="F16" s="9"/>
      <c r="I16" s="9"/>
      <c r="J16" s="9"/>
      <c r="K16" s="9"/>
      <c r="L16" s="34"/>
    </row>
    <row r="17" spans="1:12" ht="12.75">
      <c r="A17" s="2"/>
      <c r="B17" s="2"/>
      <c r="C17" s="2"/>
      <c r="D17" s="2"/>
      <c r="E17" s="2"/>
      <c r="F17" s="2"/>
      <c r="G17" s="10"/>
      <c r="I17" s="2"/>
      <c r="J17" s="2"/>
      <c r="K17" s="2"/>
      <c r="L17" s="15"/>
    </row>
    <row r="18" spans="1:12" ht="12.75">
      <c r="A18" s="2" t="s">
        <v>54</v>
      </c>
      <c r="B18" s="2" t="s">
        <v>55</v>
      </c>
      <c r="C18" s="2"/>
      <c r="D18" s="2"/>
      <c r="E18" s="19">
        <f>'[1]cpl-qtr4'!O10</f>
        <v>61947</v>
      </c>
      <c r="F18" s="19"/>
      <c r="G18" s="19">
        <f>'[1]cpl-2date'!O9</f>
        <v>173505</v>
      </c>
      <c r="H18" s="19"/>
      <c r="I18" s="35">
        <f>'[1]cpl-qtr4'!P10</f>
        <v>54428</v>
      </c>
      <c r="J18" s="19"/>
      <c r="K18" s="35">
        <f>'[1]cpl-2date'!P9</f>
        <v>173207</v>
      </c>
      <c r="L18" s="15"/>
    </row>
    <row r="19" spans="1:12" ht="12.75">
      <c r="A19" s="2"/>
      <c r="B19" s="2"/>
      <c r="C19" s="2"/>
      <c r="D19" s="2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2"/>
      <c r="B20" s="2" t="s">
        <v>56</v>
      </c>
      <c r="C20" s="2"/>
      <c r="D20" s="2"/>
      <c r="E20" s="22">
        <f>-'[1]cpl-qtr4'!O12</f>
        <v>-32844</v>
      </c>
      <c r="F20" s="15"/>
      <c r="G20" s="22">
        <f>-'[1]cpl-2date'!O11</f>
        <v>-83520</v>
      </c>
      <c r="H20" s="15"/>
      <c r="I20" s="36" t="str">
        <f>'[1]cpl-qtr4'!P12</f>
        <v>N/A</v>
      </c>
      <c r="J20" s="36"/>
      <c r="K20" s="36">
        <v>-96506</v>
      </c>
      <c r="L20" s="15"/>
    </row>
    <row r="21" spans="1:12" ht="12.75">
      <c r="A21" s="2"/>
      <c r="B21" s="2" t="s">
        <v>57</v>
      </c>
      <c r="C21" s="2"/>
      <c r="D21" s="2"/>
      <c r="E21" s="15">
        <f>SUM(E18:E20)</f>
        <v>29103</v>
      </c>
      <c r="F21" s="15"/>
      <c r="G21" s="15">
        <f>SUM(G18:G20)</f>
        <v>89985</v>
      </c>
      <c r="H21" s="15"/>
      <c r="I21" s="35" t="str">
        <f>'[1]cpl-qtr4'!P14</f>
        <v>N/A</v>
      </c>
      <c r="J21" s="15"/>
      <c r="K21" s="15">
        <f>K18+K20</f>
        <v>76701</v>
      </c>
      <c r="L21" s="15"/>
    </row>
    <row r="22" spans="1:12" ht="12.75">
      <c r="A22" s="2"/>
      <c r="B22" s="2"/>
      <c r="C22" s="2"/>
      <c r="D22" s="2"/>
      <c r="E22" s="15"/>
      <c r="F22" s="15"/>
      <c r="G22" s="15"/>
      <c r="H22" s="15"/>
      <c r="I22" s="19"/>
      <c r="J22" s="19"/>
      <c r="K22" s="19"/>
      <c r="L22" s="15"/>
    </row>
    <row r="23" spans="1:12" ht="12.75">
      <c r="A23" s="2" t="s">
        <v>58</v>
      </c>
      <c r="B23" s="2" t="s">
        <v>59</v>
      </c>
      <c r="C23" s="2"/>
      <c r="D23" s="2"/>
      <c r="E23" s="37">
        <f>'[1]cpl-qtr4'!O16</f>
        <v>0</v>
      </c>
      <c r="F23" s="37"/>
      <c r="G23" s="37">
        <f>'[1]cpl-2date'!O15</f>
        <v>0</v>
      </c>
      <c r="H23" s="37"/>
      <c r="I23" s="38">
        <f>'[1]cpl-qtr4'!P16</f>
        <v>0</v>
      </c>
      <c r="J23" s="37"/>
      <c r="K23" s="39">
        <f>'[1]cpl-2date'!P15</f>
        <v>0</v>
      </c>
      <c r="L23" s="15"/>
    </row>
    <row r="24" spans="1:12" ht="12.75">
      <c r="A24" s="2"/>
      <c r="B24" s="2"/>
      <c r="C24" s="2"/>
      <c r="D24" s="2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34" t="s">
        <v>60</v>
      </c>
      <c r="B25" s="2" t="s">
        <v>61</v>
      </c>
      <c r="C25" s="2"/>
      <c r="D25" s="2"/>
      <c r="E25" s="19">
        <f>'[1]cpl-qtr4'!O18</f>
        <v>958</v>
      </c>
      <c r="F25" s="19"/>
      <c r="G25" s="19">
        <f>'[1]cpl-2date'!O17</f>
        <v>2148</v>
      </c>
      <c r="H25" s="15"/>
      <c r="I25" s="35">
        <f>'[1]cpl-qtr4'!P18</f>
        <v>-97</v>
      </c>
      <c r="J25" s="19"/>
      <c r="K25" s="35">
        <v>2423</v>
      </c>
      <c r="L25" s="15"/>
    </row>
    <row r="26" spans="1:12" ht="12.75">
      <c r="A26" s="2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40" t="s">
        <v>62</v>
      </c>
      <c r="B27" s="2" t="s">
        <v>63</v>
      </c>
      <c r="C27" s="2"/>
      <c r="D27" s="2"/>
      <c r="E27" s="22">
        <v>-14041</v>
      </c>
      <c r="F27" s="15"/>
      <c r="G27" s="22">
        <f>-'[1]cpl-2date'!O20-'[1]cpl-2date'!O27</f>
        <v>-61071</v>
      </c>
      <c r="H27" s="15"/>
      <c r="I27" s="36" t="str">
        <f>'[1]cpl-qtr4'!P20</f>
        <v>N/A</v>
      </c>
      <c r="J27" s="41"/>
      <c r="K27" s="36">
        <v>-56295</v>
      </c>
      <c r="L27" s="15"/>
    </row>
    <row r="28" spans="1:12" ht="12.75">
      <c r="A28" s="40"/>
      <c r="B28" s="2"/>
      <c r="C28" s="2"/>
      <c r="D28" s="2"/>
      <c r="E28" s="15"/>
      <c r="F28" s="15"/>
      <c r="G28" s="15"/>
      <c r="H28" s="15"/>
      <c r="J28" s="15"/>
      <c r="L28" s="15"/>
    </row>
    <row r="29" spans="1:12" ht="12.75">
      <c r="A29" s="2" t="s">
        <v>58</v>
      </c>
      <c r="B29" s="2" t="s">
        <v>64</v>
      </c>
      <c r="C29" s="2"/>
      <c r="D29" s="2"/>
      <c r="E29" s="15">
        <f>E21+E25+E27</f>
        <v>16020</v>
      </c>
      <c r="F29" s="15"/>
      <c r="G29" s="15">
        <f>SUM(G21:G27)</f>
        <v>31062</v>
      </c>
      <c r="H29" s="15"/>
      <c r="I29" s="15">
        <f>'[1]cpl-qtr4'!P22-'[1]cpl-qtr4'!P26</f>
        <v>12009</v>
      </c>
      <c r="J29" s="15"/>
      <c r="K29" s="15">
        <f>K21+K23+K25+K27</f>
        <v>22829</v>
      </c>
      <c r="L29" s="15"/>
    </row>
    <row r="30" spans="1:12" ht="12.75">
      <c r="A30" s="40"/>
      <c r="B30" s="2"/>
      <c r="C30" s="2"/>
      <c r="D30" s="2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2" t="s">
        <v>65</v>
      </c>
      <c r="B31" s="2" t="s">
        <v>66</v>
      </c>
      <c r="C31" s="2"/>
      <c r="D31" s="2"/>
      <c r="E31" s="15">
        <v>-807</v>
      </c>
      <c r="F31" s="15"/>
      <c r="G31" s="15">
        <f>-'[1]cpl-2date'!O25</f>
        <v>-7511</v>
      </c>
      <c r="H31" s="15"/>
      <c r="I31" s="41">
        <f>-'[1]cpl-qtr4'!P24</f>
        <v>-708</v>
      </c>
      <c r="J31" s="15"/>
      <c r="K31" s="41">
        <f>-'[1]cpl-2date'!P25</f>
        <v>-3201</v>
      </c>
      <c r="L31" s="15"/>
    </row>
    <row r="32" spans="1:12" ht="12.75">
      <c r="A32" s="40"/>
      <c r="B32" s="2"/>
      <c r="C32" s="2"/>
      <c r="D32" s="2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9" t="s">
        <v>67</v>
      </c>
      <c r="B33" s="2" t="s">
        <v>68</v>
      </c>
      <c r="C33" s="2"/>
      <c r="D33" s="2"/>
      <c r="E33" s="15">
        <v>0</v>
      </c>
      <c r="F33" s="15"/>
      <c r="G33" s="15">
        <v>0</v>
      </c>
      <c r="H33" s="15"/>
      <c r="I33" s="15">
        <f>'[1]cpl-qtr4'!P30</f>
        <v>0</v>
      </c>
      <c r="J33" s="15"/>
      <c r="K33" s="15">
        <v>8857</v>
      </c>
      <c r="L33" s="15"/>
    </row>
    <row r="34" spans="1:12" ht="5.25" customHeight="1">
      <c r="A34" s="40"/>
      <c r="B34" s="2"/>
      <c r="C34" s="2"/>
      <c r="D34" s="2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9" t="s">
        <v>69</v>
      </c>
      <c r="B35" s="2" t="s">
        <v>70</v>
      </c>
      <c r="C35" s="2"/>
      <c r="D35" s="2"/>
      <c r="E35" s="15">
        <f>-'[1]cpl-qtr4'!O29</f>
        <v>-109</v>
      </c>
      <c r="F35" s="15">
        <v>0</v>
      </c>
      <c r="G35" s="15">
        <f>-'[1]cpl-2date'!O30</f>
        <v>-196</v>
      </c>
      <c r="H35" s="15"/>
      <c r="I35" s="41">
        <f>-'[1]cpl-qtr4'!P29</f>
        <v>-54</v>
      </c>
      <c r="J35" s="15"/>
      <c r="K35" s="41">
        <f>-'[1]cpl-2date'!P30</f>
        <v>-238</v>
      </c>
      <c r="L35" s="15"/>
    </row>
    <row r="36" spans="2:12" ht="12.75">
      <c r="B36" s="2"/>
      <c r="C36" s="2"/>
      <c r="D36" s="2"/>
      <c r="E36" s="22"/>
      <c r="F36" s="15"/>
      <c r="G36" s="22"/>
      <c r="H36" s="15"/>
      <c r="I36" s="22"/>
      <c r="J36" s="15"/>
      <c r="K36" s="22"/>
      <c r="L36" s="15"/>
    </row>
    <row r="37" spans="2:12" ht="5.25" customHeight="1">
      <c r="B37" s="2"/>
      <c r="C37" s="2"/>
      <c r="D37" s="2"/>
      <c r="E37" s="19"/>
      <c r="F37" s="15"/>
      <c r="G37" s="19"/>
      <c r="H37" s="15"/>
      <c r="I37" s="19"/>
      <c r="J37" s="15"/>
      <c r="K37" s="19"/>
      <c r="L37" s="15"/>
    </row>
    <row r="38" spans="1:12" ht="12.75">
      <c r="A38" s="2" t="s">
        <v>71</v>
      </c>
      <c r="B38" s="2" t="s">
        <v>72</v>
      </c>
      <c r="C38" s="2"/>
      <c r="D38" s="2"/>
      <c r="E38" s="15">
        <f>SUM(E29:E36)</f>
        <v>15104</v>
      </c>
      <c r="F38" s="15"/>
      <c r="G38" s="15">
        <f>SUM(G29:G36)</f>
        <v>23355</v>
      </c>
      <c r="H38" s="15"/>
      <c r="I38" s="15">
        <f>SUM(I29:I36)</f>
        <v>11247</v>
      </c>
      <c r="J38" s="15"/>
      <c r="K38" s="15">
        <f>K29+K31+K33+K35</f>
        <v>28247</v>
      </c>
      <c r="L38" s="15"/>
    </row>
    <row r="39" spans="1:12" ht="6" customHeight="1">
      <c r="A39" s="7"/>
      <c r="B39" s="2"/>
      <c r="C39" s="2"/>
      <c r="D39" s="2"/>
      <c r="E39" s="15"/>
      <c r="F39" s="15"/>
      <c r="G39" s="15"/>
      <c r="H39" s="15"/>
      <c r="I39" s="15"/>
      <c r="J39" s="15"/>
      <c r="K39" s="15"/>
      <c r="L39" s="15"/>
    </row>
    <row r="40" spans="1:15" ht="12.75">
      <c r="A40" s="9" t="s">
        <v>73</v>
      </c>
      <c r="B40" s="2" t="s">
        <v>74</v>
      </c>
      <c r="C40" s="2"/>
      <c r="D40" s="2"/>
      <c r="E40" s="15">
        <f>-'[1]cpl-qtr4'!O34</f>
        <v>-4885</v>
      </c>
      <c r="F40" s="15"/>
      <c r="G40" s="15">
        <f>-'[1]cpl-2date'!O34</f>
        <v>-10176</v>
      </c>
      <c r="H40" s="15"/>
      <c r="I40" s="41">
        <f>-'[1]cpl-qtr4'!P34</f>
        <v>-3229</v>
      </c>
      <c r="J40" s="15"/>
      <c r="K40" s="41">
        <f>-'[1]cpl-2date'!P34</f>
        <v>-6549</v>
      </c>
      <c r="L40" s="42"/>
      <c r="N40" s="2"/>
      <c r="O40" s="2"/>
    </row>
    <row r="41" spans="1:15" ht="12.75">
      <c r="A41" s="2"/>
      <c r="B41" s="2"/>
      <c r="C41" s="2"/>
      <c r="D41" s="2"/>
      <c r="E41" s="43"/>
      <c r="G41" s="43"/>
      <c r="I41" s="43"/>
      <c r="K41" s="43"/>
      <c r="L41" s="42"/>
      <c r="N41" s="2"/>
      <c r="O41" s="2"/>
    </row>
    <row r="42" spans="1:15" ht="12.75">
      <c r="A42" s="9" t="s">
        <v>75</v>
      </c>
      <c r="B42" s="2" t="s">
        <v>76</v>
      </c>
      <c r="C42" s="2"/>
      <c r="D42" s="2"/>
      <c r="E42" s="15">
        <f>SUM(E37:E41)</f>
        <v>10219</v>
      </c>
      <c r="F42" s="15"/>
      <c r="G42" s="15">
        <f>SUM(G37:G41)</f>
        <v>13179</v>
      </c>
      <c r="H42" s="15"/>
      <c r="I42" s="15">
        <f>SUM(I37:I41)</f>
        <v>8018</v>
      </c>
      <c r="J42" s="15"/>
      <c r="K42" s="15">
        <f>K38+K40</f>
        <v>21698</v>
      </c>
      <c r="L42" s="2"/>
      <c r="N42" s="2"/>
      <c r="O42" s="2"/>
    </row>
    <row r="43" spans="1:15" ht="12.75">
      <c r="A43" s="9"/>
      <c r="B43" s="2"/>
      <c r="C43" s="2"/>
      <c r="D43" s="2"/>
      <c r="L43" s="2"/>
      <c r="N43" s="2"/>
      <c r="O43" s="2"/>
    </row>
    <row r="44" spans="1:15" ht="12.75">
      <c r="A44" s="9"/>
      <c r="B44" s="2" t="s">
        <v>77</v>
      </c>
      <c r="C44" s="2"/>
      <c r="D44" s="2"/>
      <c r="E44" s="15">
        <f>'[1]cpl-qtr4'!O39</f>
        <v>-4746.8832</v>
      </c>
      <c r="F44" s="15"/>
      <c r="G44" s="15">
        <f>'[1]cpl-2date'!O39</f>
        <v>-5655.970600000001</v>
      </c>
      <c r="H44" s="15"/>
      <c r="I44" s="41">
        <f>'[1]cpl-qtr4'!P39</f>
        <v>-1732</v>
      </c>
      <c r="J44" s="15"/>
      <c r="K44" s="41">
        <f>'[1]cpl-2date'!P39</f>
        <v>-3581</v>
      </c>
      <c r="L44" s="2"/>
      <c r="N44" s="2"/>
      <c r="O44" s="2"/>
    </row>
    <row r="45" spans="1:15" ht="12.75">
      <c r="A45" s="9"/>
      <c r="B45" s="2"/>
      <c r="C45" s="2"/>
      <c r="D45" s="2"/>
      <c r="E45" s="44"/>
      <c r="F45" s="45"/>
      <c r="G45" s="44"/>
      <c r="H45" s="19"/>
      <c r="I45" s="44"/>
      <c r="J45" s="19"/>
      <c r="K45" s="44"/>
      <c r="L45" s="2"/>
      <c r="N45" s="2"/>
      <c r="O45" s="2"/>
    </row>
    <row r="46" spans="1:15" ht="13.5" thickBot="1">
      <c r="A46" s="9" t="s">
        <v>78</v>
      </c>
      <c r="B46" s="2" t="s">
        <v>79</v>
      </c>
      <c r="C46" s="2"/>
      <c r="D46" s="2"/>
      <c r="E46" s="46">
        <f>E42+E44</f>
        <v>5472.1168</v>
      </c>
      <c r="F46" s="15"/>
      <c r="G46" s="46">
        <f>G42+G44</f>
        <v>7523.029399999999</v>
      </c>
      <c r="H46" s="15"/>
      <c r="I46" s="46">
        <f>I42+I44</f>
        <v>6286</v>
      </c>
      <c r="J46" s="47">
        <f>J42+J44</f>
        <v>0</v>
      </c>
      <c r="K46" s="46">
        <f>K42+K44</f>
        <v>18117</v>
      </c>
      <c r="L46" s="2"/>
      <c r="N46" s="2"/>
      <c r="O46" s="2"/>
    </row>
    <row r="47" spans="1:15" ht="13.5" thickTop="1">
      <c r="A47" s="9"/>
      <c r="B47" s="2"/>
      <c r="C47" s="2"/>
      <c r="D47" s="2"/>
      <c r="L47" s="2"/>
      <c r="N47" s="2"/>
      <c r="O47" s="2"/>
    </row>
    <row r="48" spans="1:15" ht="12.75">
      <c r="A48" s="9">
        <v>3</v>
      </c>
      <c r="B48" s="2" t="s">
        <v>80</v>
      </c>
      <c r="C48" s="2"/>
      <c r="D48" s="2"/>
      <c r="E48" s="15"/>
      <c r="F48" s="15"/>
      <c r="G48" s="15"/>
      <c r="H48" s="15"/>
      <c r="J48" s="15"/>
      <c r="K48" s="15"/>
      <c r="L48" s="2"/>
      <c r="M48" s="15"/>
      <c r="N48" s="2"/>
      <c r="O48" s="2"/>
    </row>
    <row r="49" spans="1:15" ht="12.75">
      <c r="A49" s="9"/>
      <c r="B49" s="2" t="s">
        <v>81</v>
      </c>
      <c r="C49" s="2"/>
      <c r="D49" s="2"/>
      <c r="E49" s="15"/>
      <c r="F49" s="15"/>
      <c r="G49" s="15"/>
      <c r="H49" s="15"/>
      <c r="J49" s="15"/>
      <c r="K49" s="15"/>
      <c r="L49" s="2"/>
      <c r="M49" s="15"/>
      <c r="N49" s="2"/>
      <c r="O49" s="2"/>
    </row>
    <row r="50" spans="1:15" ht="12.75">
      <c r="A50" s="9"/>
      <c r="B50" s="2" t="s">
        <v>82</v>
      </c>
      <c r="C50" s="2"/>
      <c r="D50" s="2"/>
      <c r="E50" s="15"/>
      <c r="F50" s="15"/>
      <c r="G50" s="15"/>
      <c r="H50" s="15"/>
      <c r="J50" s="15"/>
      <c r="K50" s="15"/>
      <c r="L50" s="2"/>
      <c r="M50" s="15"/>
      <c r="N50" s="2"/>
      <c r="O50" s="2"/>
    </row>
    <row r="51" spans="1:15" ht="12.75">
      <c r="A51" s="9"/>
      <c r="B51" s="2"/>
      <c r="C51" s="2"/>
      <c r="D51" s="2"/>
      <c r="E51" s="15"/>
      <c r="F51" s="15"/>
      <c r="G51" s="15"/>
      <c r="H51" s="15"/>
      <c r="J51" s="15"/>
      <c r="K51" s="15"/>
      <c r="L51" s="2"/>
      <c r="M51" s="15"/>
      <c r="N51" s="2"/>
      <c r="O51" s="2"/>
    </row>
    <row r="52" spans="1:15" ht="12.75">
      <c r="A52" s="9"/>
      <c r="B52" s="2" t="s">
        <v>83</v>
      </c>
      <c r="C52" s="2"/>
      <c r="D52" s="2"/>
      <c r="E52" s="15"/>
      <c r="F52" s="15"/>
      <c r="G52" s="15"/>
      <c r="H52" s="15"/>
      <c r="J52" s="15"/>
      <c r="K52" s="15"/>
      <c r="L52" s="2"/>
      <c r="M52" s="15"/>
      <c r="N52" s="2"/>
      <c r="O52" s="2"/>
    </row>
    <row r="53" spans="1:15" ht="13.5" thickBot="1">
      <c r="A53" s="9"/>
      <c r="B53" s="2" t="s">
        <v>84</v>
      </c>
      <c r="C53" s="2"/>
      <c r="D53" s="2"/>
      <c r="E53" s="48">
        <f>E46/70000*100</f>
        <v>7.817309714285714</v>
      </c>
      <c r="G53" s="48">
        <f>G46/70000*100</f>
        <v>10.747184857142857</v>
      </c>
      <c r="H53" s="15"/>
      <c r="I53" s="48">
        <f>I46/70000*100</f>
        <v>8.98</v>
      </c>
      <c r="J53" s="49"/>
      <c r="K53" s="48">
        <f>K46/70000*100</f>
        <v>25.88142857142857</v>
      </c>
      <c r="L53" s="2"/>
      <c r="N53" s="2"/>
      <c r="O53" s="2"/>
    </row>
    <row r="54" spans="1:15" ht="6.75" customHeight="1" thickTop="1">
      <c r="A54" s="9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2"/>
      <c r="N54" s="2"/>
      <c r="O54" s="2"/>
    </row>
    <row r="55" spans="1:15" ht="12.75">
      <c r="A55" s="9"/>
      <c r="B55" s="2" t="s">
        <v>85</v>
      </c>
      <c r="C55" s="2"/>
      <c r="D55" s="2"/>
      <c r="E55" s="15"/>
      <c r="F55" s="15"/>
      <c r="G55" s="15"/>
      <c r="H55" s="15"/>
      <c r="I55" s="15"/>
      <c r="J55" s="15"/>
      <c r="K55" s="15"/>
      <c r="L55" s="2"/>
      <c r="N55" s="2"/>
      <c r="O55" s="2"/>
    </row>
    <row r="56" spans="1:15" ht="13.5" thickBot="1">
      <c r="A56" s="9"/>
      <c r="B56" s="2" t="s">
        <v>86</v>
      </c>
      <c r="C56" s="2"/>
      <c r="D56" s="2"/>
      <c r="E56" s="50">
        <v>0</v>
      </c>
      <c r="F56" s="51"/>
      <c r="G56" s="50">
        <v>0</v>
      </c>
      <c r="H56" s="15"/>
      <c r="I56" s="50">
        <v>0</v>
      </c>
      <c r="J56" s="51"/>
      <c r="K56" s="52">
        <v>0</v>
      </c>
      <c r="L56" s="2"/>
      <c r="N56" s="2"/>
      <c r="O56" s="2"/>
    </row>
    <row r="57" spans="1:15" ht="13.5" thickTop="1">
      <c r="A57" s="9"/>
      <c r="B57" s="2"/>
      <c r="C57" s="2"/>
      <c r="D57" s="2"/>
      <c r="E57" s="15"/>
      <c r="F57" s="15"/>
      <c r="G57" s="15"/>
      <c r="H57" s="15"/>
      <c r="I57" s="15"/>
      <c r="J57" s="15"/>
      <c r="K57" s="15"/>
      <c r="L57" s="2"/>
      <c r="M57" s="2"/>
      <c r="N57" s="2"/>
      <c r="O57" s="2"/>
    </row>
    <row r="58" spans="1:15" ht="12.75">
      <c r="A58" s="11" t="s">
        <v>87</v>
      </c>
      <c r="B58" s="2"/>
      <c r="C58" s="2"/>
      <c r="D58" s="2"/>
      <c r="E58" s="15"/>
      <c r="F58" s="15"/>
      <c r="G58" s="15"/>
      <c r="H58" s="15"/>
      <c r="I58" s="15"/>
      <c r="J58" s="15"/>
      <c r="K58" s="53"/>
      <c r="L58" s="2"/>
      <c r="M58" s="2"/>
      <c r="N58" s="2"/>
      <c r="O58" s="2"/>
    </row>
    <row r="59" spans="1:15" ht="12.75">
      <c r="A59" s="7"/>
      <c r="B59" s="2"/>
      <c r="C59" s="2"/>
      <c r="D59" s="2"/>
      <c r="E59" s="15"/>
      <c r="F59" s="15"/>
      <c r="G59" s="15"/>
      <c r="H59" s="15"/>
      <c r="I59" s="15"/>
      <c r="J59" s="15"/>
      <c r="K59" s="15"/>
      <c r="L59" s="2"/>
      <c r="M59" s="2"/>
      <c r="N59" s="2"/>
      <c r="O59" s="2"/>
    </row>
    <row r="60" spans="1:15" ht="12.75">
      <c r="A60" s="26" t="s">
        <v>88</v>
      </c>
      <c r="B60" s="2"/>
      <c r="C60" s="2"/>
      <c r="D60" s="2"/>
      <c r="E60" s="15"/>
      <c r="F60" s="15"/>
      <c r="G60" s="15"/>
      <c r="H60" s="15"/>
      <c r="I60" s="15"/>
      <c r="J60" s="15"/>
      <c r="K60" s="15"/>
      <c r="L60" s="2"/>
      <c r="M60" s="2"/>
      <c r="N60" s="2"/>
      <c r="O60" s="2"/>
    </row>
    <row r="61" spans="1:15" ht="12.75">
      <c r="A61" s="26" t="s">
        <v>43</v>
      </c>
      <c r="B61" s="2"/>
      <c r="C61" s="2"/>
      <c r="D61" s="2"/>
      <c r="E61" s="15"/>
      <c r="F61" s="15"/>
      <c r="G61" s="6"/>
      <c r="H61" s="15"/>
      <c r="I61" s="15"/>
      <c r="J61" s="15"/>
      <c r="K61" s="15"/>
      <c r="L61" s="2"/>
      <c r="M61" s="2"/>
      <c r="N61" s="2"/>
      <c r="O61" s="2"/>
    </row>
    <row r="62" spans="2:15" ht="12.75">
      <c r="B62" s="2"/>
      <c r="C62" s="2"/>
      <c r="D62" s="2"/>
      <c r="E62" s="15"/>
      <c r="F62" s="15"/>
      <c r="G62" s="15"/>
      <c r="H62" s="15"/>
      <c r="I62" s="15"/>
      <c r="J62" s="15"/>
      <c r="K62" s="15"/>
      <c r="L62" s="2"/>
      <c r="M62" s="2"/>
      <c r="N62" s="2"/>
      <c r="O62" s="2"/>
    </row>
    <row r="63" spans="3:15" ht="12.75">
      <c r="C63" s="6"/>
      <c r="D63" s="6"/>
      <c r="E63" s="54"/>
      <c r="F63" s="54"/>
      <c r="G63" s="54"/>
      <c r="H63" s="15"/>
      <c r="I63" s="15"/>
      <c r="J63" s="15"/>
      <c r="K63" s="15"/>
      <c r="L63" s="2"/>
      <c r="M63" s="2"/>
      <c r="N63" s="2"/>
      <c r="O63" s="2"/>
    </row>
    <row r="64" spans="2:15" ht="12.75">
      <c r="B64" s="2"/>
      <c r="C64" s="2"/>
      <c r="D64" s="2"/>
      <c r="E64" s="15"/>
      <c r="F64" s="15"/>
      <c r="G64" s="15"/>
      <c r="H64" s="15"/>
      <c r="I64" s="15"/>
      <c r="J64" s="15"/>
      <c r="K64" s="15"/>
      <c r="L64" s="2"/>
      <c r="M64" s="2"/>
      <c r="N64" s="2"/>
      <c r="O64" s="2"/>
    </row>
    <row r="65" spans="2:15" ht="12.75">
      <c r="B65" s="2"/>
      <c r="C65" s="2"/>
      <c r="D65" s="2"/>
      <c r="E65" s="15"/>
      <c r="F65" s="15"/>
      <c r="G65" s="15"/>
      <c r="H65" s="15"/>
      <c r="I65" s="15"/>
      <c r="J65" s="15"/>
      <c r="K65" s="15"/>
      <c r="L65" s="2"/>
      <c r="M65" s="2"/>
      <c r="N65" s="2"/>
      <c r="O65" s="2"/>
    </row>
    <row r="66" spans="2:15" ht="12.75">
      <c r="B66" s="2"/>
      <c r="C66" s="2"/>
      <c r="D66" s="2"/>
      <c r="E66" s="15"/>
      <c r="F66" s="15"/>
      <c r="G66" s="15"/>
      <c r="H66" s="15"/>
      <c r="I66" s="15"/>
      <c r="J66" s="15"/>
      <c r="K66" s="15"/>
      <c r="L66" s="2"/>
      <c r="M66" s="2"/>
      <c r="N66" s="2"/>
      <c r="O66" s="2"/>
    </row>
    <row r="67" spans="2:15" ht="12.75">
      <c r="B67" s="2"/>
      <c r="C67" s="2"/>
      <c r="D67" s="2"/>
      <c r="E67" s="15"/>
      <c r="F67" s="15"/>
      <c r="G67" s="15"/>
      <c r="H67" s="15"/>
      <c r="I67" s="15"/>
      <c r="J67" s="15"/>
      <c r="K67" s="15"/>
      <c r="L67" s="2"/>
      <c r="M67" s="2"/>
      <c r="N67" s="2"/>
      <c r="O67" s="2"/>
    </row>
    <row r="68" spans="5:12" ht="12.75">
      <c r="E68" s="2"/>
      <c r="F68" s="2"/>
      <c r="G68" s="2"/>
      <c r="H68" s="2"/>
      <c r="I68" s="2"/>
      <c r="J68" s="2"/>
      <c r="K68" s="2"/>
      <c r="L68" s="2"/>
    </row>
    <row r="69" spans="5:11" ht="12.75">
      <c r="E69" s="2"/>
      <c r="F69" s="2"/>
      <c r="G69" s="2"/>
      <c r="H69" s="2"/>
      <c r="I69" s="2"/>
      <c r="J69" s="2"/>
      <c r="K69" s="2"/>
    </row>
    <row r="70" spans="5:11" ht="12.75">
      <c r="E70" s="2"/>
      <c r="F70" s="2"/>
      <c r="G70" s="2"/>
      <c r="H70" s="2"/>
      <c r="I70" s="2"/>
      <c r="J70" s="2"/>
      <c r="K70" s="2"/>
    </row>
  </sheetData>
  <mergeCells count="2">
    <mergeCell ref="E10:G10"/>
    <mergeCell ref="I10:K10"/>
  </mergeCells>
  <printOptions/>
  <pageMargins left="0.3" right="0" top="0.5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8"/>
  <sheetViews>
    <sheetView workbookViewId="0" topLeftCell="A40">
      <selection activeCell="A1" sqref="A1:L61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3"/>
      <c r="I1" s="4"/>
      <c r="L1" s="5"/>
    </row>
    <row r="2" spans="1:7" ht="12.75">
      <c r="A2" s="2" t="s">
        <v>1</v>
      </c>
      <c r="B2" s="2"/>
      <c r="C2" s="2"/>
      <c r="D2" s="2"/>
      <c r="E2" s="2"/>
      <c r="F2" s="2"/>
      <c r="G2" s="6"/>
    </row>
    <row r="3" spans="1:10" ht="12.75">
      <c r="A3" s="2" t="s">
        <v>2</v>
      </c>
      <c r="B3" s="2"/>
      <c r="C3" s="2"/>
      <c r="D3" s="2"/>
      <c r="E3" s="2"/>
      <c r="F3" s="2"/>
      <c r="G3" s="2"/>
      <c r="J3" s="7"/>
    </row>
    <row r="4" spans="1:10" ht="12.75">
      <c r="A4" s="2"/>
      <c r="B4" s="2"/>
      <c r="C4" s="2"/>
      <c r="D4" s="2"/>
      <c r="E4" s="2"/>
      <c r="F4" s="2"/>
      <c r="G4" s="2"/>
      <c r="J4" s="7"/>
    </row>
    <row r="5" spans="1:7" ht="12.75">
      <c r="A5" s="8" t="s">
        <v>3</v>
      </c>
      <c r="B5" s="2"/>
      <c r="C5" s="2"/>
      <c r="D5" s="2"/>
      <c r="E5" s="2"/>
      <c r="F5" s="2"/>
      <c r="G5" s="2"/>
    </row>
    <row r="6" spans="1:7" ht="12.75">
      <c r="A6" s="8" t="s">
        <v>4</v>
      </c>
      <c r="B6" s="2"/>
      <c r="C6" s="2"/>
      <c r="D6" s="2"/>
      <c r="E6" s="2"/>
      <c r="F6" s="2"/>
      <c r="G6" s="2"/>
    </row>
    <row r="7" ht="12.75">
      <c r="A7" s="2" t="s">
        <v>5</v>
      </c>
    </row>
    <row r="8" spans="6:12" ht="14.25" customHeight="1">
      <c r="F8" s="130"/>
      <c r="G8" s="130"/>
      <c r="H8" s="130"/>
      <c r="J8" s="130"/>
      <c r="K8" s="130"/>
      <c r="L8" s="130"/>
    </row>
    <row r="9" spans="6:12" ht="12.75">
      <c r="F9" s="10" t="s">
        <v>6</v>
      </c>
      <c r="G9" s="11"/>
      <c r="H9" s="10" t="s">
        <v>6</v>
      </c>
      <c r="I9" s="2"/>
      <c r="J9" s="9"/>
      <c r="L9" s="9"/>
    </row>
    <row r="10" spans="6:12" ht="12.75">
      <c r="F10" s="12" t="s">
        <v>278</v>
      </c>
      <c r="G10" s="11"/>
      <c r="H10" s="12" t="s">
        <v>7</v>
      </c>
      <c r="I10" s="2"/>
      <c r="J10" s="13"/>
      <c r="L10" s="13"/>
    </row>
    <row r="11" spans="6:12" ht="12.75">
      <c r="F11" s="14" t="s">
        <v>8</v>
      </c>
      <c r="G11" s="11"/>
      <c r="H11" s="14" t="s">
        <v>8</v>
      </c>
      <c r="I11" s="2"/>
      <c r="J11" s="9"/>
      <c r="L11" s="9"/>
    </row>
    <row r="12" spans="6:12" ht="6" customHeight="1">
      <c r="F12" s="10"/>
      <c r="G12" s="11"/>
      <c r="H12" s="10"/>
      <c r="I12" s="2"/>
      <c r="J12" s="9"/>
      <c r="L12" s="9"/>
    </row>
    <row r="13" spans="1:12" ht="12.75">
      <c r="A13" s="2" t="s">
        <v>9</v>
      </c>
      <c r="B13" s="2"/>
      <c r="C13" s="2"/>
      <c r="D13" s="2"/>
      <c r="E13" s="2"/>
      <c r="F13" s="15">
        <f>'[1]cbs(w)'!N41</f>
        <v>103308</v>
      </c>
      <c r="G13" s="15"/>
      <c r="H13" s="15">
        <v>106313</v>
      </c>
      <c r="I13" s="16"/>
      <c r="J13" s="9"/>
      <c r="L13" s="9"/>
    </row>
    <row r="14" spans="1:12" ht="12.75">
      <c r="A14" s="2" t="s">
        <v>10</v>
      </c>
      <c r="B14" s="2"/>
      <c r="C14" s="2"/>
      <c r="D14" s="2"/>
      <c r="E14" s="2"/>
      <c r="F14" s="15">
        <f>'[1]cbs(w)'!N47</f>
        <v>28</v>
      </c>
      <c r="G14" s="15"/>
      <c r="H14" s="15">
        <v>41</v>
      </c>
      <c r="I14" s="16"/>
      <c r="J14" s="9"/>
      <c r="L14" s="9"/>
    </row>
    <row r="15" spans="1:12" ht="12.75">
      <c r="A15" s="2" t="s">
        <v>11</v>
      </c>
      <c r="B15" s="2"/>
      <c r="C15" s="2"/>
      <c r="D15" s="2"/>
      <c r="E15" s="2"/>
      <c r="F15" s="15">
        <f>'[1]cbs(w)'!N45-'[1]cbs(w)'!N62</f>
        <v>29429</v>
      </c>
      <c r="G15" s="15"/>
      <c r="H15" s="15">
        <f>32470-934</f>
        <v>31536</v>
      </c>
      <c r="I15" s="16"/>
      <c r="J15" s="9"/>
      <c r="L15" s="9"/>
    </row>
    <row r="16" spans="1:12" ht="12.75">
      <c r="A16" s="2" t="s">
        <v>12</v>
      </c>
      <c r="B16" s="6"/>
      <c r="C16" s="2"/>
      <c r="D16" s="2"/>
      <c r="E16" s="2"/>
      <c r="F16" s="15">
        <f>'[1]cbs(w)'!N51</f>
        <v>1768</v>
      </c>
      <c r="H16" s="15">
        <v>3350</v>
      </c>
      <c r="I16" s="16"/>
      <c r="J16" s="9"/>
      <c r="L16" s="9"/>
    </row>
    <row r="17" spans="1:12" ht="12.75">
      <c r="A17" s="2" t="s">
        <v>13</v>
      </c>
      <c r="B17" s="2"/>
      <c r="C17" s="2"/>
      <c r="D17" s="2"/>
      <c r="E17" s="2"/>
      <c r="F17" s="15">
        <f>'[1]cbs(w)'!N39</f>
        <v>2586</v>
      </c>
      <c r="G17" s="15"/>
      <c r="H17" s="15">
        <v>2782</v>
      </c>
      <c r="I17" s="2"/>
      <c r="J17" s="9"/>
      <c r="L17" s="9"/>
    </row>
    <row r="18" spans="1:12" ht="12.75">
      <c r="A18" s="2" t="s">
        <v>14</v>
      </c>
      <c r="B18" s="2"/>
      <c r="C18" s="2"/>
      <c r="D18" s="2"/>
      <c r="E18" s="2"/>
      <c r="F18" s="15">
        <f>'[1]cbs(w)'!N44</f>
        <v>123271</v>
      </c>
      <c r="G18" s="15"/>
      <c r="H18" s="15">
        <v>131677</v>
      </c>
      <c r="I18" s="2"/>
      <c r="J18" s="17"/>
      <c r="L18" s="9"/>
    </row>
    <row r="19" spans="1:12" ht="12.75">
      <c r="A19" s="2" t="s">
        <v>15</v>
      </c>
      <c r="B19" s="6"/>
      <c r="C19" s="2"/>
      <c r="D19" s="2"/>
      <c r="E19" s="2"/>
      <c r="F19" s="15">
        <f>'[1]cbs(w)'!N37</f>
        <v>4648</v>
      </c>
      <c r="H19" s="15">
        <v>4648</v>
      </c>
      <c r="I19" s="15"/>
      <c r="J19" s="17"/>
      <c r="L19" s="9"/>
    </row>
    <row r="20" spans="1:12" ht="12.75">
      <c r="A20" s="2" t="s">
        <v>16</v>
      </c>
      <c r="B20" s="2"/>
      <c r="C20" s="2"/>
      <c r="D20" s="2"/>
      <c r="E20" s="2"/>
      <c r="F20" s="15"/>
      <c r="G20" s="15"/>
      <c r="H20" s="15"/>
      <c r="I20" s="2"/>
      <c r="J20" s="17"/>
      <c r="L20" s="9"/>
    </row>
    <row r="21" spans="1:12" ht="12.75">
      <c r="A21" s="2"/>
      <c r="B21" s="2" t="s">
        <v>17</v>
      </c>
      <c r="C21" s="2"/>
      <c r="D21" s="2"/>
      <c r="E21" s="2"/>
      <c r="F21" s="18">
        <f>'[1]cbs(w)'!N11</f>
        <v>22696</v>
      </c>
      <c r="G21" s="19"/>
      <c r="H21" s="18">
        <v>17901</v>
      </c>
      <c r="I21" s="2"/>
      <c r="J21" s="17"/>
      <c r="L21" s="9"/>
    </row>
    <row r="22" spans="1:12" ht="12.75">
      <c r="A22" s="2"/>
      <c r="B22" s="2" t="s">
        <v>18</v>
      </c>
      <c r="C22" s="2"/>
      <c r="D22" s="2"/>
      <c r="E22" s="2"/>
      <c r="F22" s="20">
        <f>'[1]cbs(w)'!N10</f>
        <v>104467</v>
      </c>
      <c r="G22" s="19"/>
      <c r="H22" s="20">
        <v>106980</v>
      </c>
      <c r="I22" s="2"/>
      <c r="J22" s="17"/>
      <c r="L22" s="9"/>
    </row>
    <row r="23" spans="1:12" ht="12.75">
      <c r="A23" s="2"/>
      <c r="B23" s="2" t="s">
        <v>19</v>
      </c>
      <c r="C23" s="2"/>
      <c r="D23" s="2"/>
      <c r="E23" s="2"/>
      <c r="F23" s="20">
        <f>'[1]cbs(w)'!N12</f>
        <v>11800</v>
      </c>
      <c r="G23" s="19"/>
      <c r="H23" s="20">
        <f>133316-79922-22802</f>
        <v>30592</v>
      </c>
      <c r="I23" s="2"/>
      <c r="J23" s="17"/>
      <c r="L23" s="9"/>
    </row>
    <row r="24" spans="1:12" ht="12.75">
      <c r="A24" s="2"/>
      <c r="B24" s="2" t="s">
        <v>20</v>
      </c>
      <c r="C24" s="2"/>
      <c r="D24" s="2"/>
      <c r="E24" s="2"/>
      <c r="F24" s="20">
        <f>'[1]cbs(w)'!N17+'[1]cbs(w)'!N18</f>
        <v>122462</v>
      </c>
      <c r="G24" s="19"/>
      <c r="H24" s="20">
        <v>68597</v>
      </c>
      <c r="I24" s="2"/>
      <c r="J24" s="17"/>
      <c r="L24" s="9"/>
    </row>
    <row r="25" spans="1:12" ht="12.75">
      <c r="A25" s="2"/>
      <c r="B25" s="2" t="s">
        <v>21</v>
      </c>
      <c r="C25" s="2"/>
      <c r="D25" s="2"/>
      <c r="E25" s="2"/>
      <c r="F25" s="20">
        <f>'[1]cbs(w)'!N15</f>
        <v>78095</v>
      </c>
      <c r="G25" s="19"/>
      <c r="H25" s="20">
        <f>77678+2244</f>
        <v>79922</v>
      </c>
      <c r="I25" s="2"/>
      <c r="J25" s="9"/>
      <c r="L25" s="9"/>
    </row>
    <row r="26" spans="1:12" ht="12.75">
      <c r="A26" s="2"/>
      <c r="B26" s="2" t="s">
        <v>22</v>
      </c>
      <c r="C26" s="2"/>
      <c r="D26" s="2"/>
      <c r="E26" s="2"/>
      <c r="F26" s="20">
        <f>'[1]cbs(w)'!N14</f>
        <v>23283</v>
      </c>
      <c r="G26" s="19"/>
      <c r="H26" s="20">
        <f>22802</f>
        <v>22802</v>
      </c>
      <c r="I26" s="2"/>
      <c r="J26" s="9"/>
      <c r="L26" s="9"/>
    </row>
    <row r="27" spans="1:12" ht="12.75">
      <c r="A27" s="2"/>
      <c r="B27" s="2" t="s">
        <v>23</v>
      </c>
      <c r="C27" s="2"/>
      <c r="D27" s="2"/>
      <c r="E27" s="2"/>
      <c r="F27" s="20">
        <f>'[1]cbs(w)'!N8+'[1]cbs(w)'!N9</f>
        <v>17560</v>
      </c>
      <c r="G27" s="19"/>
      <c r="H27" s="20">
        <v>13890</v>
      </c>
      <c r="I27" s="2"/>
      <c r="J27" s="9"/>
      <c r="L27" s="9"/>
    </row>
    <row r="28" spans="1:12" ht="12.75">
      <c r="A28" s="2"/>
      <c r="F28" s="21">
        <f>SUM(F21:F27)</f>
        <v>380363</v>
      </c>
      <c r="G28" s="2"/>
      <c r="H28" s="21">
        <f>SUM(H21:H27)</f>
        <v>340684</v>
      </c>
      <c r="I28" s="2"/>
      <c r="J28" s="9"/>
      <c r="L28" s="9"/>
    </row>
    <row r="29" spans="1:12" ht="6" customHeight="1">
      <c r="A29" s="2"/>
      <c r="I29" s="2"/>
      <c r="J29" s="9"/>
      <c r="L29" s="9"/>
    </row>
    <row r="30" spans="1:9" ht="12.75">
      <c r="A30" s="2" t="s">
        <v>24</v>
      </c>
      <c r="B30" s="2"/>
      <c r="C30" s="2"/>
      <c r="D30" s="2"/>
      <c r="E30" s="2"/>
      <c r="F30" s="22"/>
      <c r="G30" s="15"/>
      <c r="H30" s="22"/>
      <c r="I30" s="2"/>
    </row>
    <row r="31" spans="1:9" ht="12.75">
      <c r="A31" s="2"/>
      <c r="B31" s="2" t="s">
        <v>25</v>
      </c>
      <c r="C31" s="2"/>
      <c r="D31" s="2"/>
      <c r="E31" s="2"/>
      <c r="F31" s="20">
        <f>'[1]cbs(w)'!N24</f>
        <v>16418</v>
      </c>
      <c r="G31" s="15"/>
      <c r="H31" s="20">
        <v>16596</v>
      </c>
      <c r="I31" s="2"/>
    </row>
    <row r="32" spans="1:9" ht="12.75">
      <c r="A32" s="2"/>
      <c r="B32" s="2" t="s">
        <v>26</v>
      </c>
      <c r="C32" s="2"/>
      <c r="D32" s="2"/>
      <c r="E32" s="2"/>
      <c r="F32" s="20">
        <f>'[1]cbs(w)'!N25+'[1]cbs(w)'!N27</f>
        <v>38259</v>
      </c>
      <c r="G32" s="15"/>
      <c r="H32" s="20">
        <f>32126+0</f>
        <v>32126</v>
      </c>
      <c r="I32" s="2"/>
    </row>
    <row r="33" spans="1:13" ht="12.75">
      <c r="A33" s="2" t="s">
        <v>27</v>
      </c>
      <c r="B33" s="2" t="s">
        <v>28</v>
      </c>
      <c r="C33" s="2"/>
      <c r="D33" s="2"/>
      <c r="E33" s="2"/>
      <c r="F33" s="20">
        <f>'[1]cbs(w)'!N23</f>
        <v>111547</v>
      </c>
      <c r="G33" s="15"/>
      <c r="H33" s="20">
        <v>107569</v>
      </c>
      <c r="I33" s="15"/>
      <c r="J33" s="15"/>
      <c r="K33" s="15"/>
      <c r="L33" s="15"/>
      <c r="M33" s="2"/>
    </row>
    <row r="34" spans="1:13" ht="12.75">
      <c r="A34" s="2"/>
      <c r="B34" s="2" t="s">
        <v>29</v>
      </c>
      <c r="C34" s="2"/>
      <c r="D34" s="2"/>
      <c r="E34" s="2"/>
      <c r="F34" s="20">
        <f>'[1]cbs(w)'!N31</f>
        <v>145</v>
      </c>
      <c r="G34" s="15"/>
      <c r="H34" s="20">
        <v>315</v>
      </c>
      <c r="I34" s="15"/>
      <c r="J34" s="15"/>
      <c r="K34" s="15"/>
      <c r="L34" s="15"/>
      <c r="M34" s="2"/>
    </row>
    <row r="35" spans="1:13" ht="12.75">
      <c r="A35" s="2"/>
      <c r="B35" s="2" t="s">
        <v>30</v>
      </c>
      <c r="C35" s="2"/>
      <c r="D35" s="2"/>
      <c r="E35" s="2"/>
      <c r="F35" s="20">
        <f>'[1]cbs(w)'!N29</f>
        <v>0</v>
      </c>
      <c r="G35" s="15"/>
      <c r="H35" s="20">
        <v>95</v>
      </c>
      <c r="I35" s="15"/>
      <c r="J35" s="15"/>
      <c r="K35" s="15"/>
      <c r="L35" s="15"/>
      <c r="M35" s="2"/>
    </row>
    <row r="36" spans="1:13" ht="12.75">
      <c r="A36" s="2"/>
      <c r="B36" s="2" t="s">
        <v>31</v>
      </c>
      <c r="C36" s="2"/>
      <c r="D36" s="2"/>
      <c r="E36" s="2"/>
      <c r="F36" s="20">
        <f>'[1]cbs(w)'!N26</f>
        <v>8233</v>
      </c>
      <c r="G36" s="15"/>
      <c r="H36" s="20">
        <v>6394</v>
      </c>
      <c r="I36" s="15"/>
      <c r="J36" s="15"/>
      <c r="K36" s="15"/>
      <c r="L36" s="15"/>
      <c r="M36" s="2"/>
    </row>
    <row r="37" spans="1:13" ht="12.75">
      <c r="A37" s="2"/>
      <c r="B37" s="2"/>
      <c r="C37" s="2"/>
      <c r="D37" s="2"/>
      <c r="E37" s="2"/>
      <c r="F37" s="23">
        <f>SUM(F31:F36)</f>
        <v>174602</v>
      </c>
      <c r="G37" s="15"/>
      <c r="H37" s="23">
        <f>SUM(H31:H36)</f>
        <v>163095</v>
      </c>
      <c r="I37" s="15"/>
      <c r="J37" s="15"/>
      <c r="K37" s="15"/>
      <c r="L37" s="15"/>
      <c r="M37" s="2"/>
    </row>
    <row r="38" spans="1:13" ht="5.25" customHeight="1">
      <c r="A38" s="2"/>
      <c r="B38" s="2"/>
      <c r="C38" s="2"/>
      <c r="D38" s="2"/>
      <c r="E38" s="2"/>
      <c r="F38" s="19"/>
      <c r="G38" s="15"/>
      <c r="H38" s="15"/>
      <c r="I38" s="15"/>
      <c r="J38" s="15"/>
      <c r="K38" s="15"/>
      <c r="L38" s="15"/>
      <c r="M38" s="2"/>
    </row>
    <row r="39" spans="1:13" ht="12.75">
      <c r="A39" s="2" t="s">
        <v>32</v>
      </c>
      <c r="B39" s="2"/>
      <c r="C39" s="2"/>
      <c r="D39" s="2"/>
      <c r="E39" s="2"/>
      <c r="F39" s="15">
        <f>F28-F37</f>
        <v>205761</v>
      </c>
      <c r="G39" s="15"/>
      <c r="H39" s="15">
        <f>H28-H37</f>
        <v>177589</v>
      </c>
      <c r="I39" s="15"/>
      <c r="J39" s="15"/>
      <c r="K39" s="15"/>
      <c r="L39" s="15"/>
      <c r="M39" s="2"/>
    </row>
    <row r="40" spans="9:13" ht="12.75">
      <c r="I40" s="15"/>
      <c r="J40" s="15"/>
      <c r="K40" s="15"/>
      <c r="L40" s="15"/>
      <c r="M40" s="2"/>
    </row>
    <row r="41" spans="6:12" s="2" customFormat="1" ht="12" thickBot="1">
      <c r="F41" s="24">
        <f>SUM(F13:F20)+F39</f>
        <v>470799</v>
      </c>
      <c r="G41" s="25"/>
      <c r="H41" s="24">
        <f>SUM(H13:H20)+H39</f>
        <v>457936</v>
      </c>
      <c r="I41" s="15"/>
      <c r="J41" s="19"/>
      <c r="K41" s="19"/>
      <c r="L41" s="19"/>
    </row>
    <row r="42" spans="6:12" s="2" customFormat="1" ht="11.25">
      <c r="F42" s="25"/>
      <c r="G42" s="25"/>
      <c r="H42" s="25"/>
      <c r="I42" s="15"/>
      <c r="J42" s="19"/>
      <c r="K42" s="19"/>
      <c r="L42" s="19"/>
    </row>
    <row r="43" spans="1:13" ht="3.75" customHeight="1">
      <c r="A43" s="2"/>
      <c r="B43" s="2"/>
      <c r="C43" s="2"/>
      <c r="D43" s="2"/>
      <c r="E43" s="2"/>
      <c r="F43" s="15"/>
      <c r="G43" s="15"/>
      <c r="H43" s="15"/>
      <c r="I43" s="15"/>
      <c r="J43" s="19"/>
      <c r="K43" s="19"/>
      <c r="L43" s="19"/>
      <c r="M43" s="2"/>
    </row>
    <row r="44" spans="1:13" ht="12.75">
      <c r="A44" s="2" t="s">
        <v>33</v>
      </c>
      <c r="B44" s="2"/>
      <c r="C44" s="2"/>
      <c r="D44" s="2"/>
      <c r="E44" s="2"/>
      <c r="F44" s="15">
        <f>'[1]cbs(w)'!N57</f>
        <v>70000</v>
      </c>
      <c r="G44" s="15"/>
      <c r="H44" s="15">
        <v>70000</v>
      </c>
      <c r="I44" s="15"/>
      <c r="J44" s="19"/>
      <c r="K44" s="19"/>
      <c r="L44" s="19"/>
      <c r="M44" s="2"/>
    </row>
    <row r="45" spans="1:13" ht="12.75">
      <c r="A45" s="2" t="s">
        <v>34</v>
      </c>
      <c r="B45" s="2"/>
      <c r="C45" s="2"/>
      <c r="D45" s="2"/>
      <c r="E45" s="2"/>
      <c r="F45" s="15"/>
      <c r="G45" s="15"/>
      <c r="H45" s="15"/>
      <c r="I45" s="15"/>
      <c r="J45" s="19"/>
      <c r="K45" s="19"/>
      <c r="L45" s="19"/>
      <c r="M45" s="2"/>
    </row>
    <row r="46" spans="1:13" ht="12.75">
      <c r="A46" s="2"/>
      <c r="B46" s="6" t="s">
        <v>35</v>
      </c>
      <c r="C46" s="2"/>
      <c r="D46" s="2"/>
      <c r="E46" s="2"/>
      <c r="F46" s="15">
        <f>'[1]cbs(w)'!N59</f>
        <v>190497</v>
      </c>
      <c r="G46" s="15"/>
      <c r="H46" s="15">
        <v>190497</v>
      </c>
      <c r="I46" s="15"/>
      <c r="J46" s="19"/>
      <c r="K46" s="19"/>
      <c r="L46" s="19"/>
      <c r="M46" s="2"/>
    </row>
    <row r="47" spans="1:13" ht="12.75">
      <c r="A47" s="2"/>
      <c r="B47" s="6" t="s">
        <v>36</v>
      </c>
      <c r="C47" s="2"/>
      <c r="D47" s="2"/>
      <c r="E47" s="2"/>
      <c r="F47" s="22">
        <f>'[1]cbs(w)'!N63</f>
        <v>62903.0294</v>
      </c>
      <c r="G47" s="15"/>
      <c r="H47" s="22">
        <v>56388</v>
      </c>
      <c r="I47" s="15"/>
      <c r="J47" s="19"/>
      <c r="K47" s="19"/>
      <c r="L47" s="19"/>
      <c r="M47" s="2"/>
    </row>
    <row r="48" spans="1:13" ht="12.75">
      <c r="A48" s="2" t="s">
        <v>37</v>
      </c>
      <c r="B48" s="6"/>
      <c r="C48" s="2"/>
      <c r="D48" s="2"/>
      <c r="E48" s="2"/>
      <c r="F48" s="15">
        <f>SUM(F44:F47)</f>
        <v>323400.0294</v>
      </c>
      <c r="G48" s="15"/>
      <c r="H48" s="15">
        <f>SUM(H44:H47)</f>
        <v>316885</v>
      </c>
      <c r="I48" s="15"/>
      <c r="J48" s="19"/>
      <c r="K48" s="19"/>
      <c r="L48" s="19"/>
      <c r="M48" s="2"/>
    </row>
    <row r="49" spans="1:13" ht="12.75">
      <c r="A49" s="2"/>
      <c r="B49" s="6"/>
      <c r="C49" s="2"/>
      <c r="D49" s="2"/>
      <c r="E49" s="2"/>
      <c r="F49" s="15"/>
      <c r="G49" s="15"/>
      <c r="H49" s="15"/>
      <c r="I49" s="15"/>
      <c r="J49" s="19"/>
      <c r="K49" s="19"/>
      <c r="L49" s="19"/>
      <c r="M49" s="2"/>
    </row>
    <row r="50" spans="1:13" ht="12.75">
      <c r="A50" s="2" t="s">
        <v>38</v>
      </c>
      <c r="B50" s="2"/>
      <c r="C50" s="2"/>
      <c r="D50" s="2"/>
      <c r="E50" s="2"/>
      <c r="F50" s="15">
        <f>-'[1]cbs(w)'!N50</f>
        <v>62854.9706</v>
      </c>
      <c r="G50" s="15"/>
      <c r="H50" s="15">
        <v>130591</v>
      </c>
      <c r="I50" s="15"/>
      <c r="J50" s="19"/>
      <c r="K50" s="19"/>
      <c r="L50" s="19"/>
      <c r="M50" s="2"/>
    </row>
    <row r="51" spans="1:13" ht="12.75">
      <c r="A51" s="2"/>
      <c r="B51" s="2"/>
      <c r="C51" s="2"/>
      <c r="D51" s="2"/>
      <c r="E51" s="2"/>
      <c r="F51" s="15"/>
      <c r="G51" s="15"/>
      <c r="H51" s="15"/>
      <c r="I51" s="15"/>
      <c r="J51" s="19"/>
      <c r="K51" s="19"/>
      <c r="L51" s="19"/>
      <c r="M51" s="2"/>
    </row>
    <row r="52" spans="1:13" ht="12.75">
      <c r="A52" s="2" t="s">
        <v>39</v>
      </c>
      <c r="B52" s="2"/>
      <c r="C52" s="2"/>
      <c r="D52" s="2"/>
      <c r="E52" s="2"/>
      <c r="I52" s="15"/>
      <c r="J52" s="19"/>
      <c r="K52" s="19"/>
      <c r="L52" s="19"/>
      <c r="M52" s="2"/>
    </row>
    <row r="53" spans="1:13" ht="12.75">
      <c r="A53" s="2"/>
      <c r="B53" s="2" t="s">
        <v>40</v>
      </c>
      <c r="C53" s="2"/>
      <c r="D53" s="2"/>
      <c r="E53" s="2"/>
      <c r="F53" s="15">
        <f>-'[1]cbs(w)'!N46-'[1]cbs(w)'!N48</f>
        <v>80535</v>
      </c>
      <c r="G53" s="15"/>
      <c r="H53" s="15">
        <f>5692+854</f>
        <v>6546</v>
      </c>
      <c r="I53" s="15"/>
      <c r="J53" s="19"/>
      <c r="K53" s="19"/>
      <c r="L53" s="19"/>
      <c r="M53" s="2"/>
    </row>
    <row r="54" spans="1:13" ht="12.75">
      <c r="A54" s="2"/>
      <c r="B54" s="26" t="s">
        <v>41</v>
      </c>
      <c r="F54" s="15">
        <f>-'[1]cbs(w)'!N42-'[1]cbs(w)'!N52</f>
        <v>4009</v>
      </c>
      <c r="G54" s="15"/>
      <c r="H54" s="15">
        <f>3694+220</f>
        <v>3914</v>
      </c>
      <c r="I54" s="15"/>
      <c r="J54" s="19"/>
      <c r="K54" s="19"/>
      <c r="L54" s="19"/>
      <c r="M54" s="2"/>
    </row>
    <row r="55" spans="1:13" ht="12.75">
      <c r="A55" s="2"/>
      <c r="B55" s="2"/>
      <c r="C55" s="2"/>
      <c r="D55" s="2"/>
      <c r="E55" s="2"/>
      <c r="F55" s="15"/>
      <c r="G55" s="15"/>
      <c r="H55" s="15"/>
      <c r="I55" s="15"/>
      <c r="J55" s="19"/>
      <c r="K55" s="19"/>
      <c r="L55" s="19"/>
      <c r="M55" s="2"/>
    </row>
    <row r="56" spans="1:13" ht="13.5" thickBot="1">
      <c r="A56" s="2"/>
      <c r="B56" s="2"/>
      <c r="C56" s="2"/>
      <c r="D56" s="2"/>
      <c r="E56" s="2"/>
      <c r="F56" s="27">
        <f>SUM(F48:F55)</f>
        <v>470799</v>
      </c>
      <c r="G56" s="15"/>
      <c r="H56" s="27">
        <f>SUM(H48:H55)</f>
        <v>457936</v>
      </c>
      <c r="I56" s="16"/>
      <c r="J56" s="19"/>
      <c r="K56" s="19"/>
      <c r="L56" s="19"/>
      <c r="M56" s="2"/>
    </row>
    <row r="57" spans="1:13" ht="3.75" customHeight="1">
      <c r="A57" s="2"/>
      <c r="B57" s="6"/>
      <c r="C57" s="28"/>
      <c r="D57" s="2"/>
      <c r="E57" s="29"/>
      <c r="I57" s="15"/>
      <c r="J57" s="19"/>
      <c r="K57" s="19"/>
      <c r="L57" s="19"/>
      <c r="M57" s="2"/>
    </row>
    <row r="58" spans="1:13" ht="12.75">
      <c r="A58" s="2"/>
      <c r="B58" s="2"/>
      <c r="C58" s="2"/>
      <c r="D58" s="2"/>
      <c r="E58" s="16">
        <f>F41-F56</f>
        <v>0</v>
      </c>
      <c r="F58" s="15"/>
      <c r="G58" s="15"/>
      <c r="H58" s="15"/>
      <c r="I58" s="15"/>
      <c r="J58" s="19"/>
      <c r="K58" s="19"/>
      <c r="L58" s="19"/>
      <c r="M58" s="2"/>
    </row>
    <row r="59" spans="1:13" ht="12.75">
      <c r="A59" s="2"/>
      <c r="B59" s="2"/>
      <c r="C59" s="2"/>
      <c r="D59" s="2"/>
      <c r="E59" s="2"/>
      <c r="F59" s="15"/>
      <c r="G59" s="15"/>
      <c r="I59" s="15"/>
      <c r="J59" s="19"/>
      <c r="K59" s="19"/>
      <c r="L59" s="19"/>
      <c r="M59" s="2"/>
    </row>
    <row r="60" spans="1:13" ht="12.75">
      <c r="A60" s="26" t="s">
        <v>42</v>
      </c>
      <c r="B60" s="2"/>
      <c r="C60" s="2"/>
      <c r="D60" s="2"/>
      <c r="E60" s="2"/>
      <c r="F60" s="15"/>
      <c r="G60" s="15"/>
      <c r="H60" s="15"/>
      <c r="I60" s="15"/>
      <c r="J60" s="19"/>
      <c r="K60" s="19"/>
      <c r="L60" s="19"/>
      <c r="M60" s="2"/>
    </row>
    <row r="61" spans="1:13" ht="12.75">
      <c r="A61" s="26" t="s">
        <v>43</v>
      </c>
      <c r="B61" s="2"/>
      <c r="C61" s="2"/>
      <c r="D61" s="2"/>
      <c r="E61" s="2"/>
      <c r="F61" s="15"/>
      <c r="G61" s="15"/>
      <c r="H61" s="15"/>
      <c r="I61" s="15"/>
      <c r="J61" s="19"/>
      <c r="K61" s="19"/>
      <c r="L61" s="19"/>
      <c r="M61" s="2"/>
    </row>
    <row r="62" spans="1:13" ht="12.75">
      <c r="A62" s="2"/>
      <c r="B62" s="2"/>
      <c r="C62" s="2"/>
      <c r="D62" s="2"/>
      <c r="E62" s="2"/>
      <c r="F62" s="15"/>
      <c r="G62" s="15"/>
      <c r="H62" s="15"/>
      <c r="I62" s="15"/>
      <c r="J62" s="19"/>
      <c r="K62" s="19"/>
      <c r="L62" s="19"/>
      <c r="M62" s="2"/>
    </row>
    <row r="63" spans="1:13" ht="12.75">
      <c r="A63" s="2"/>
      <c r="B63" s="2"/>
      <c r="C63" s="2"/>
      <c r="D63" s="2"/>
      <c r="E63" s="2"/>
      <c r="F63" s="15"/>
      <c r="G63" s="15"/>
      <c r="H63" s="15"/>
      <c r="I63" s="15"/>
      <c r="J63" s="19"/>
      <c r="K63" s="19"/>
      <c r="L63" s="19"/>
      <c r="M63" s="2"/>
    </row>
    <row r="64" spans="2:13" ht="12.75">
      <c r="B64" s="2"/>
      <c r="C64" s="2"/>
      <c r="D64" s="2"/>
      <c r="E64" s="2"/>
      <c r="F64" s="15"/>
      <c r="G64" s="15"/>
      <c r="H64" s="15"/>
      <c r="I64" s="15"/>
      <c r="J64" s="19"/>
      <c r="K64" s="19"/>
      <c r="L64" s="19"/>
      <c r="M64" s="2"/>
    </row>
    <row r="65" spans="2:13" ht="12.75">
      <c r="B65" s="2"/>
      <c r="C65" s="2"/>
      <c r="D65" s="2"/>
      <c r="E65" s="2"/>
      <c r="F65" s="15"/>
      <c r="G65" s="15"/>
      <c r="H65" s="15"/>
      <c r="I65" s="15"/>
      <c r="J65" s="19"/>
      <c r="K65" s="19"/>
      <c r="L65" s="19"/>
      <c r="M65" s="2"/>
    </row>
    <row r="66" spans="1:13" ht="12.75">
      <c r="A66" s="2"/>
      <c r="B66" s="2"/>
      <c r="C66" s="2"/>
      <c r="D66" s="2"/>
      <c r="E66" s="2"/>
      <c r="F66" s="15"/>
      <c r="G66" s="15"/>
      <c r="H66" s="15"/>
      <c r="I66" s="15"/>
      <c r="J66" s="19"/>
      <c r="K66" s="19"/>
      <c r="L66" s="19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30"/>
      <c r="K67" s="30"/>
      <c r="L67" s="30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30"/>
      <c r="K68" s="30"/>
      <c r="L68" s="30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30"/>
      <c r="K69" s="30"/>
      <c r="L69" s="30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</sheetData>
  <mergeCells count="2">
    <mergeCell ref="F8:H8"/>
    <mergeCell ref="J8:L8"/>
  </mergeCells>
  <printOptions/>
  <pageMargins left="1" right="0" top="0.5" bottom="0.25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K63" sqref="A1:K63"/>
    </sheetView>
  </sheetViews>
  <sheetFormatPr defaultColWidth="9.140625" defaultRowHeight="12.75"/>
  <cols>
    <col min="1" max="1" width="23.14062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13.00390625" style="0" customWidth="1"/>
    <col min="8" max="8" width="0.9921875" style="0" customWidth="1"/>
    <col min="9" max="9" width="15.421875" style="0" customWidth="1"/>
    <col min="10" max="10" width="1.28515625" style="0" customWidth="1"/>
    <col min="11" max="11" width="14.7109375" style="0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8" t="s">
        <v>89</v>
      </c>
    </row>
    <row r="6" ht="12.75">
      <c r="A6" s="8" t="s">
        <v>90</v>
      </c>
    </row>
    <row r="7" ht="12.75">
      <c r="A7" s="2" t="s">
        <v>5</v>
      </c>
    </row>
    <row r="9" spans="3:11" ht="12.75">
      <c r="C9" s="55"/>
      <c r="D9" s="55"/>
      <c r="E9" s="55" t="s">
        <v>91</v>
      </c>
      <c r="F9" s="55"/>
      <c r="G9" s="55" t="s">
        <v>91</v>
      </c>
      <c r="H9" s="55"/>
      <c r="I9" s="55"/>
      <c r="J9" s="55"/>
      <c r="K9" s="55"/>
    </row>
    <row r="10" spans="3:11" ht="12.75">
      <c r="C10" s="55"/>
      <c r="D10" s="55"/>
      <c r="E10" s="55" t="s">
        <v>92</v>
      </c>
      <c r="F10" s="55"/>
      <c r="G10" s="55" t="s">
        <v>92</v>
      </c>
      <c r="H10" s="55"/>
      <c r="I10" s="55"/>
      <c r="J10" s="55"/>
      <c r="K10" s="55"/>
    </row>
    <row r="11" spans="3:11" ht="12.75">
      <c r="C11" s="55" t="s">
        <v>93</v>
      </c>
      <c r="D11" s="55"/>
      <c r="E11" s="55" t="s">
        <v>94</v>
      </c>
      <c r="F11" s="55"/>
      <c r="G11" s="55" t="s">
        <v>55</v>
      </c>
      <c r="H11" s="55"/>
      <c r="I11" s="55" t="s">
        <v>36</v>
      </c>
      <c r="J11" s="55"/>
      <c r="K11" s="55" t="s">
        <v>95</v>
      </c>
    </row>
    <row r="12" spans="3:11" ht="12.75">
      <c r="C12" s="55"/>
      <c r="D12" s="55"/>
      <c r="E12" s="55"/>
      <c r="F12" s="55"/>
      <c r="G12" s="55"/>
      <c r="H12" s="55"/>
      <c r="I12" s="55"/>
      <c r="J12" s="55"/>
      <c r="K12" s="55"/>
    </row>
    <row r="13" spans="3:11" ht="12.75">
      <c r="C13" s="55" t="s">
        <v>8</v>
      </c>
      <c r="D13" s="55"/>
      <c r="E13" s="55" t="s">
        <v>8</v>
      </c>
      <c r="F13" s="55"/>
      <c r="G13" s="55" t="s">
        <v>8</v>
      </c>
      <c r="H13" s="55"/>
      <c r="I13" s="55" t="s">
        <v>8</v>
      </c>
      <c r="J13" s="55"/>
      <c r="K13" s="55" t="s">
        <v>8</v>
      </c>
    </row>
    <row r="17" spans="1:11" ht="12.75">
      <c r="A17" t="s">
        <v>96</v>
      </c>
      <c r="C17" s="56">
        <f>'[1]cbs(w)'!N57</f>
        <v>70000</v>
      </c>
      <c r="D17" s="56"/>
      <c r="E17" s="56">
        <f>'[1]cbs(w)'!N59</f>
        <v>190497</v>
      </c>
      <c r="F17" s="56"/>
      <c r="G17" s="56">
        <v>0</v>
      </c>
      <c r="H17" s="56"/>
      <c r="I17" s="56">
        <f>'[1]cpl-2date'!O44</f>
        <v>56388</v>
      </c>
      <c r="J17" s="56"/>
      <c r="K17" s="56">
        <f>SUM(C17:I17)</f>
        <v>316885</v>
      </c>
    </row>
    <row r="18" spans="3:11" ht="12.75"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t="s">
        <v>97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t="s">
        <v>386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3:11" ht="12.75"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t="s">
        <v>98</v>
      </c>
      <c r="C22" s="56">
        <v>0</v>
      </c>
      <c r="D22" s="56"/>
      <c r="E22" s="56">
        <v>0</v>
      </c>
      <c r="F22" s="56"/>
      <c r="G22" s="56">
        <v>0</v>
      </c>
      <c r="H22" s="56"/>
      <c r="I22" s="57">
        <f>'[1]cpl-2date'!O42</f>
        <v>7523.029399999999</v>
      </c>
      <c r="J22" s="57"/>
      <c r="K22" s="57">
        <f>SUM(C22:I22)</f>
        <v>7523.029399999999</v>
      </c>
    </row>
    <row r="23" spans="1:11" ht="12.75">
      <c r="A23" t="s">
        <v>99</v>
      </c>
      <c r="C23" s="56">
        <v>0</v>
      </c>
      <c r="D23" s="56"/>
      <c r="E23" s="56">
        <v>0</v>
      </c>
      <c r="F23" s="56"/>
      <c r="G23" s="56">
        <v>0</v>
      </c>
      <c r="H23" s="56"/>
      <c r="I23" s="56">
        <v>-1008</v>
      </c>
      <c r="J23" s="56"/>
      <c r="K23" s="56">
        <f>SUM(C23:I23)</f>
        <v>-1008</v>
      </c>
    </row>
    <row r="24" spans="3:11" ht="12.75"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3.5" thickBot="1">
      <c r="A25" t="s">
        <v>100</v>
      </c>
      <c r="C25" s="58">
        <f>SUM(C17:C23)</f>
        <v>70000</v>
      </c>
      <c r="D25" s="56"/>
      <c r="E25" s="58">
        <f>SUM(E17:E23)</f>
        <v>190497</v>
      </c>
      <c r="F25" s="56"/>
      <c r="G25" s="58">
        <f>SUM(G17:G23)</f>
        <v>0</v>
      </c>
      <c r="H25" s="56"/>
      <c r="I25" s="58">
        <f>SUM(I17:I23)</f>
        <v>62903.0294</v>
      </c>
      <c r="J25" s="56"/>
      <c r="K25" s="58">
        <f>SUM(K17:K23)</f>
        <v>323400.0294</v>
      </c>
    </row>
    <row r="26" spans="3:11" ht="13.5" thickTop="1">
      <c r="C26" s="56"/>
      <c r="D26" s="56"/>
      <c r="E26" s="56"/>
      <c r="F26" s="56"/>
      <c r="G26" s="56"/>
      <c r="H26" s="56"/>
      <c r="I26" s="56"/>
      <c r="J26" s="56"/>
      <c r="K26" s="56"/>
    </row>
    <row r="27" spans="3:11" ht="12.75">
      <c r="C27" s="56"/>
      <c r="D27" s="56"/>
      <c r="E27" s="56"/>
      <c r="F27" s="56"/>
      <c r="G27" s="56"/>
      <c r="H27" s="56"/>
      <c r="I27" s="56"/>
      <c r="J27" s="56"/>
      <c r="K27" s="56"/>
    </row>
    <row r="28" spans="3:11" ht="12.75">
      <c r="C28" s="56"/>
      <c r="D28" s="56"/>
      <c r="E28" s="56"/>
      <c r="F28" s="56"/>
      <c r="G28" s="56"/>
      <c r="H28" s="56"/>
      <c r="I28" s="56"/>
      <c r="J28" s="56"/>
      <c r="K28" s="56"/>
    </row>
    <row r="29" spans="3:11" ht="12.75">
      <c r="C29" s="59"/>
      <c r="D29" s="59"/>
      <c r="E29" s="59" t="s">
        <v>91</v>
      </c>
      <c r="F29" s="59"/>
      <c r="G29" s="59" t="s">
        <v>91</v>
      </c>
      <c r="H29" s="59"/>
      <c r="I29" s="59"/>
      <c r="J29" s="59"/>
      <c r="K29" s="59"/>
    </row>
    <row r="30" spans="3:11" ht="12.75">
      <c r="C30" s="59"/>
      <c r="D30" s="59"/>
      <c r="E30" s="59" t="s">
        <v>92</v>
      </c>
      <c r="F30" s="59"/>
      <c r="G30" s="59" t="s">
        <v>92</v>
      </c>
      <c r="H30" s="59"/>
      <c r="I30" s="59"/>
      <c r="J30" s="59"/>
      <c r="K30" s="59"/>
    </row>
    <row r="31" spans="3:11" ht="12.75">
      <c r="C31" s="59" t="s">
        <v>93</v>
      </c>
      <c r="D31" s="59"/>
      <c r="E31" s="59" t="s">
        <v>94</v>
      </c>
      <c r="F31" s="59"/>
      <c r="G31" s="59" t="s">
        <v>55</v>
      </c>
      <c r="H31" s="59"/>
      <c r="I31" s="59" t="s">
        <v>36</v>
      </c>
      <c r="J31" s="59"/>
      <c r="K31" s="59" t="s">
        <v>95</v>
      </c>
    </row>
    <row r="32" spans="3:11" ht="12.75"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2.75">
      <c r="A33" t="s">
        <v>101</v>
      </c>
      <c r="C33" s="59" t="s">
        <v>8</v>
      </c>
      <c r="D33" s="59"/>
      <c r="E33" s="59" t="s">
        <v>8</v>
      </c>
      <c r="F33" s="59"/>
      <c r="G33" s="59" t="s">
        <v>8</v>
      </c>
      <c r="H33" s="59"/>
      <c r="I33" s="59" t="s">
        <v>8</v>
      </c>
      <c r="J33" s="59"/>
      <c r="K33" s="59" t="s">
        <v>8</v>
      </c>
    </row>
    <row r="34" spans="1:11" ht="12.75">
      <c r="A34" s="60" t="s">
        <v>102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3:11" ht="12.75">
      <c r="C35" s="38"/>
      <c r="D35" s="38"/>
      <c r="E35" s="38"/>
      <c r="F35" s="38"/>
      <c r="G35" s="38"/>
      <c r="H35" s="38"/>
      <c r="I35" s="38"/>
      <c r="J35" s="38"/>
      <c r="K35" s="38"/>
    </row>
    <row r="36" spans="3:11" ht="12.75"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t="s">
        <v>103</v>
      </c>
      <c r="C37" s="56">
        <v>70000</v>
      </c>
      <c r="D37" s="56"/>
      <c r="E37" s="56">
        <v>190497</v>
      </c>
      <c r="F37" s="56"/>
      <c r="G37" s="56">
        <v>0</v>
      </c>
      <c r="H37" s="56"/>
      <c r="I37" s="56">
        <v>39470</v>
      </c>
      <c r="J37" s="56"/>
      <c r="K37" s="56">
        <f>SUM(C37:I37)</f>
        <v>299967</v>
      </c>
    </row>
    <row r="38" spans="3:11" ht="12.75"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2.75">
      <c r="A39" t="s">
        <v>97</v>
      </c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t="s">
        <v>386</v>
      </c>
      <c r="C40" s="56"/>
      <c r="D40" s="56"/>
      <c r="E40" s="56"/>
      <c r="F40" s="56"/>
      <c r="G40" s="56"/>
      <c r="H40" s="56"/>
      <c r="I40" s="56"/>
      <c r="J40" s="56"/>
      <c r="K40" s="56"/>
    </row>
    <row r="41" spans="3:11" ht="12.75"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2.75">
      <c r="A42" t="s">
        <v>104</v>
      </c>
      <c r="C42" s="56">
        <v>0</v>
      </c>
      <c r="D42" s="56"/>
      <c r="E42" s="56">
        <v>0</v>
      </c>
      <c r="F42" s="56"/>
      <c r="G42" s="56">
        <v>0</v>
      </c>
      <c r="H42" s="56"/>
      <c r="I42" s="56">
        <v>-322</v>
      </c>
      <c r="J42" s="56"/>
      <c r="K42" s="56">
        <f>SUM(C42:I42)</f>
        <v>-322</v>
      </c>
    </row>
    <row r="43" spans="1:11" ht="12.75">
      <c r="A43" t="s">
        <v>105</v>
      </c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>
      <c r="A44" t="s">
        <v>106</v>
      </c>
      <c r="C44" s="61">
        <v>0</v>
      </c>
      <c r="D44" s="56"/>
      <c r="E44" s="61">
        <v>0</v>
      </c>
      <c r="F44" s="56"/>
      <c r="G44" s="61">
        <v>0</v>
      </c>
      <c r="H44" s="56"/>
      <c r="I44" s="61">
        <v>-746</v>
      </c>
      <c r="J44" s="56"/>
      <c r="K44" s="61">
        <f>SUM(C44:I44)</f>
        <v>-746</v>
      </c>
    </row>
    <row r="45" spans="3:11" ht="12.75"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2.75">
      <c r="A46" t="s">
        <v>107</v>
      </c>
      <c r="C46" s="56">
        <f>SUM(C35:C44)</f>
        <v>70000</v>
      </c>
      <c r="D46" s="56"/>
      <c r="E46" s="56">
        <f>SUM(E35:E44)</f>
        <v>190497</v>
      </c>
      <c r="F46" s="56"/>
      <c r="G46" s="56">
        <f>SUM(G35:G44)</f>
        <v>0</v>
      </c>
      <c r="H46" s="56"/>
      <c r="I46" s="56">
        <f>SUM(I35:I44)</f>
        <v>38402</v>
      </c>
      <c r="J46" s="56"/>
      <c r="K46" s="56">
        <f>SUM(K35:K44)</f>
        <v>298899</v>
      </c>
    </row>
    <row r="47" spans="3:11" ht="12.75"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>
      <c r="A48" t="s">
        <v>98</v>
      </c>
      <c r="C48" s="56">
        <v>0</v>
      </c>
      <c r="D48" s="56"/>
      <c r="E48" s="56">
        <v>0</v>
      </c>
      <c r="F48" s="56"/>
      <c r="G48" s="56">
        <v>0</v>
      </c>
      <c r="H48" s="56"/>
      <c r="I48" s="57">
        <v>3033</v>
      </c>
      <c r="J48" s="56"/>
      <c r="K48" s="57">
        <f>SUM(C48:I48)</f>
        <v>3033</v>
      </c>
    </row>
    <row r="49" spans="1:11" ht="12.75">
      <c r="A49" t="s">
        <v>99</v>
      </c>
      <c r="C49" s="56">
        <v>0</v>
      </c>
      <c r="D49" s="56"/>
      <c r="E49" s="56">
        <v>0</v>
      </c>
      <c r="F49" s="56"/>
      <c r="G49" s="56">
        <v>0</v>
      </c>
      <c r="H49" s="56"/>
      <c r="I49" s="56">
        <v>-1008</v>
      </c>
      <c r="J49" s="56"/>
      <c r="K49" s="56">
        <f>SUM(C49:I49)</f>
        <v>-1008</v>
      </c>
    </row>
    <row r="50" spans="3:11" ht="12.75"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>
      <c r="A51" t="s">
        <v>108</v>
      </c>
      <c r="C51" s="62">
        <f>SUM(C45:C50)</f>
        <v>70000</v>
      </c>
      <c r="D51" s="63"/>
      <c r="E51" s="62">
        <f>SUM(E45:E50)</f>
        <v>190497</v>
      </c>
      <c r="F51" s="63"/>
      <c r="G51" s="62">
        <f>SUM(G37:G49)</f>
        <v>0</v>
      </c>
      <c r="H51" s="63"/>
      <c r="I51" s="62">
        <f>SUM(I45:I50)</f>
        <v>40427</v>
      </c>
      <c r="J51" s="63"/>
      <c r="K51" s="62">
        <f>SUM(K45:K50)</f>
        <v>300924</v>
      </c>
    </row>
    <row r="52" spans="3:11" ht="12.75"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t="s">
        <v>98</v>
      </c>
      <c r="C53" s="38">
        <v>0</v>
      </c>
      <c r="D53" s="38"/>
      <c r="E53" s="38">
        <v>0</v>
      </c>
      <c r="F53" s="38"/>
      <c r="G53" s="38">
        <v>0</v>
      </c>
      <c r="H53" s="38"/>
      <c r="I53" s="38">
        <v>18117</v>
      </c>
      <c r="J53" s="38"/>
      <c r="K53" s="56">
        <f>SUM(C53:I53)</f>
        <v>18117</v>
      </c>
    </row>
    <row r="54" spans="3:11" ht="12.75"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t="s">
        <v>109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t="s">
        <v>110</v>
      </c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>
      <c r="A57" t="s">
        <v>111</v>
      </c>
      <c r="C57" s="38">
        <v>0</v>
      </c>
      <c r="D57" s="38"/>
      <c r="E57" s="38">
        <v>0</v>
      </c>
      <c r="F57" s="38"/>
      <c r="G57" s="38">
        <v>0</v>
      </c>
      <c r="H57" s="38"/>
      <c r="I57" s="38">
        <v>-2156</v>
      </c>
      <c r="J57" s="38"/>
      <c r="K57" s="56">
        <f>SUM(C57:I57)</f>
        <v>-2156</v>
      </c>
    </row>
    <row r="58" spans="3:11" ht="12.75"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2.75">
      <c r="A59" t="s">
        <v>112</v>
      </c>
      <c r="C59" s="64">
        <f>SUM(C51:C58)</f>
        <v>70000</v>
      </c>
      <c r="D59" s="38"/>
      <c r="E59" s="64">
        <f>SUM(E51:E58)</f>
        <v>190497</v>
      </c>
      <c r="F59" s="38"/>
      <c r="G59" s="64">
        <f>SUM(G51:G58)</f>
        <v>0</v>
      </c>
      <c r="H59" s="38"/>
      <c r="I59" s="64">
        <f>SUM(I51:I58)</f>
        <v>56388</v>
      </c>
      <c r="J59" s="38"/>
      <c r="K59" s="64">
        <f>SUM(K51:K58)</f>
        <v>316885</v>
      </c>
    </row>
    <row r="60" spans="3:11" ht="13.5" thickBot="1">
      <c r="C60" s="65"/>
      <c r="D60" s="38"/>
      <c r="E60" s="65"/>
      <c r="F60" s="38"/>
      <c r="G60" s="65"/>
      <c r="H60" s="38"/>
      <c r="I60" s="65"/>
      <c r="J60" s="38"/>
      <c r="K60" s="65"/>
    </row>
    <row r="61" ht="13.5" thickTop="1"/>
    <row r="62" ht="12.75">
      <c r="A62" t="s">
        <v>113</v>
      </c>
    </row>
    <row r="63" ht="12.75">
      <c r="A63" t="s">
        <v>114</v>
      </c>
    </row>
  </sheetData>
  <printOptions/>
  <pageMargins left="0.75" right="0" top="0.5" bottom="0.5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40">
      <selection activeCell="A1" sqref="A1:G60"/>
    </sheetView>
  </sheetViews>
  <sheetFormatPr defaultColWidth="9.140625" defaultRowHeight="12.75"/>
  <cols>
    <col min="1" max="1" width="2.421875" style="2" customWidth="1"/>
    <col min="2" max="2" width="5.57421875" style="2" customWidth="1"/>
    <col min="3" max="3" width="47.421875" style="2" customWidth="1"/>
    <col min="4" max="4" width="7.140625" style="2" customWidth="1"/>
    <col min="5" max="5" width="11.8515625" style="2" bestFit="1" customWidth="1"/>
    <col min="6" max="6" width="2.421875" style="2" customWidth="1"/>
    <col min="7" max="7" width="11.140625" style="2" bestFit="1" customWidth="1"/>
    <col min="8" max="16384" width="9.140625" style="2" customWidth="1"/>
  </cols>
  <sheetData>
    <row r="1" ht="11.25">
      <c r="A1" s="11" t="s">
        <v>115</v>
      </c>
    </row>
    <row r="2" ht="11.25">
      <c r="A2" s="11" t="s">
        <v>116</v>
      </c>
    </row>
    <row r="3" ht="11.25">
      <c r="A3" s="11" t="s">
        <v>90</v>
      </c>
    </row>
    <row r="4" ht="11.25">
      <c r="A4" s="2" t="s">
        <v>5</v>
      </c>
    </row>
    <row r="5" ht="6" customHeight="1"/>
    <row r="6" spans="5:7" ht="11.25">
      <c r="E6" s="133" t="s">
        <v>278</v>
      </c>
      <c r="G6" s="133" t="s">
        <v>7</v>
      </c>
    </row>
    <row r="7" spans="5:7" ht="11.25">
      <c r="E7" s="66" t="s">
        <v>8</v>
      </c>
      <c r="G7" s="66" t="s">
        <v>8</v>
      </c>
    </row>
    <row r="8" ht="4.5" customHeight="1">
      <c r="G8" s="67"/>
    </row>
    <row r="9" spans="1:7" ht="11.25">
      <c r="A9" s="2" t="s">
        <v>117</v>
      </c>
      <c r="D9" s="37"/>
      <c r="E9" s="15">
        <f>'[1]CF'!E13</f>
        <v>23355</v>
      </c>
      <c r="F9" s="15"/>
      <c r="G9" s="15">
        <v>28247</v>
      </c>
    </row>
    <row r="10" spans="4:7" ht="11.25">
      <c r="D10" s="37"/>
      <c r="E10" s="15"/>
      <c r="F10" s="15"/>
      <c r="G10" s="15"/>
    </row>
    <row r="11" spans="1:7" ht="11.25">
      <c r="A11" s="2" t="s">
        <v>118</v>
      </c>
      <c r="D11" s="37"/>
      <c r="E11" s="15"/>
      <c r="F11" s="15"/>
      <c r="G11" s="15"/>
    </row>
    <row r="12" spans="1:7" ht="11.25">
      <c r="A12" s="2" t="s">
        <v>119</v>
      </c>
      <c r="D12" s="37"/>
      <c r="E12" s="15">
        <f>'[1]CF'!F18</f>
        <v>7249</v>
      </c>
      <c r="F12" s="15"/>
      <c r="G12" s="15">
        <v>2948</v>
      </c>
    </row>
    <row r="13" spans="1:7" ht="11.25">
      <c r="A13" s="2" t="s">
        <v>387</v>
      </c>
      <c r="D13" s="37"/>
      <c r="E13" s="19">
        <f>'[1]CF'!F32</f>
        <v>7126</v>
      </c>
      <c r="F13" s="15"/>
      <c r="G13" s="15">
        <v>-6105</v>
      </c>
    </row>
    <row r="14" spans="4:7" ht="3.75" customHeight="1">
      <c r="D14" s="37"/>
      <c r="E14" s="22"/>
      <c r="F14" s="15"/>
      <c r="G14" s="22"/>
    </row>
    <row r="15" spans="1:7" ht="11.25" customHeight="1">
      <c r="A15" s="2" t="s">
        <v>120</v>
      </c>
      <c r="D15" s="37"/>
      <c r="E15" s="19">
        <f>SUM(E9:E13)</f>
        <v>37730</v>
      </c>
      <c r="F15" s="15"/>
      <c r="G15" s="19">
        <f>SUM(G9:G13)</f>
        <v>25090</v>
      </c>
    </row>
    <row r="16" spans="4:7" ht="11.25">
      <c r="D16" s="37"/>
      <c r="E16" s="19"/>
      <c r="F16" s="15"/>
      <c r="G16" s="15"/>
    </row>
    <row r="17" spans="1:7" ht="11.25">
      <c r="A17" s="2" t="s">
        <v>121</v>
      </c>
      <c r="D17" s="37"/>
      <c r="E17" s="19"/>
      <c r="F17" s="15"/>
      <c r="G17" s="15"/>
    </row>
    <row r="18" spans="1:7" ht="11.25">
      <c r="A18" s="2" t="s">
        <v>122</v>
      </c>
      <c r="E18" s="19">
        <f>'[1]CF'!F41</f>
        <v>-25570</v>
      </c>
      <c r="F18" s="15"/>
      <c r="G18" s="15">
        <v>-21131</v>
      </c>
    </row>
    <row r="19" spans="1:7" ht="11.25">
      <c r="A19" s="2" t="s">
        <v>388</v>
      </c>
      <c r="E19" s="22">
        <f>'[1]CF'!F44</f>
        <v>1853</v>
      </c>
      <c r="F19" s="15"/>
      <c r="G19" s="22">
        <v>3028</v>
      </c>
    </row>
    <row r="20" spans="1:7" ht="11.25">
      <c r="A20" s="2" t="s">
        <v>389</v>
      </c>
      <c r="D20" s="37"/>
      <c r="E20" s="19">
        <f>SUM(E15:E19)</f>
        <v>14013</v>
      </c>
      <c r="F20" s="15"/>
      <c r="G20" s="19">
        <f>SUM(G15:G19)</f>
        <v>6987</v>
      </c>
    </row>
    <row r="21" spans="1:7" ht="11.25">
      <c r="A21" s="2" t="s">
        <v>123</v>
      </c>
      <c r="D21" s="37"/>
      <c r="E21" s="19">
        <f>'[1]CF'!E47</f>
        <v>0</v>
      </c>
      <c r="F21" s="15"/>
      <c r="G21" s="15">
        <v>0</v>
      </c>
    </row>
    <row r="22" spans="1:7" ht="11.25">
      <c r="A22" s="2" t="s">
        <v>124</v>
      </c>
      <c r="D22" s="37"/>
      <c r="E22" s="19">
        <f>'[1]CF'!E48</f>
        <v>-7245</v>
      </c>
      <c r="F22" s="15"/>
      <c r="G22" s="15">
        <v>-3128</v>
      </c>
    </row>
    <row r="23" spans="1:7" ht="12" customHeight="1">
      <c r="A23" s="2" t="s">
        <v>125</v>
      </c>
      <c r="E23" s="19">
        <v>-37</v>
      </c>
      <c r="F23" s="15"/>
      <c r="G23" s="15">
        <v>-3112</v>
      </c>
    </row>
    <row r="24" spans="1:7" ht="12" customHeight="1">
      <c r="A24" s="2" t="s">
        <v>126</v>
      </c>
      <c r="E24" s="19">
        <v>-1426</v>
      </c>
      <c r="F24" s="15"/>
      <c r="G24" s="15">
        <v>0</v>
      </c>
    </row>
    <row r="25" spans="1:7" ht="11.25" customHeight="1">
      <c r="A25" s="2" t="s">
        <v>127</v>
      </c>
      <c r="E25" s="19">
        <v>-2205</v>
      </c>
      <c r="F25" s="15"/>
      <c r="G25" s="22">
        <v>-7</v>
      </c>
    </row>
    <row r="26" spans="1:7" ht="11.25">
      <c r="A26" s="2" t="s">
        <v>390</v>
      </c>
      <c r="E26" s="68">
        <f>SUM(E20:E25)</f>
        <v>3100</v>
      </c>
      <c r="F26" s="15"/>
      <c r="G26" s="68">
        <f>SUM(G20:G25)</f>
        <v>740</v>
      </c>
    </row>
    <row r="27" spans="5:7" ht="11.25">
      <c r="E27" s="19"/>
      <c r="F27" s="15"/>
      <c r="G27" s="15"/>
    </row>
    <row r="28" spans="4:7" ht="11.25">
      <c r="D28" s="37"/>
      <c r="E28" s="19"/>
      <c r="F28" s="15"/>
      <c r="G28" s="15"/>
    </row>
    <row r="29" spans="1:7" ht="11.25">
      <c r="A29" s="2" t="s">
        <v>128</v>
      </c>
      <c r="D29" s="37"/>
      <c r="E29" s="19"/>
      <c r="F29" s="15"/>
      <c r="G29" s="15"/>
    </row>
    <row r="30" spans="2:7" ht="11.25">
      <c r="B30" s="2" t="s">
        <v>129</v>
      </c>
      <c r="D30" s="37"/>
      <c r="E30" s="19">
        <f>'[1]CF'!F70</f>
        <v>900</v>
      </c>
      <c r="F30" s="15"/>
      <c r="G30" s="15">
        <v>0</v>
      </c>
    </row>
    <row r="31" spans="2:7" ht="11.25">
      <c r="B31" s="2" t="s">
        <v>130</v>
      </c>
      <c r="D31" s="37"/>
      <c r="E31" s="19">
        <f>'[1]CF'!F69</f>
        <v>-51</v>
      </c>
      <c r="F31" s="15"/>
      <c r="G31" s="15">
        <v>19761</v>
      </c>
    </row>
    <row r="32" spans="1:7" ht="11.25">
      <c r="A32" s="2" t="s">
        <v>391</v>
      </c>
      <c r="D32" s="37"/>
      <c r="E32" s="68">
        <f>SUM(E28:E31)</f>
        <v>849</v>
      </c>
      <c r="F32" s="15"/>
      <c r="G32" s="68">
        <f>SUM(G28:G31)</f>
        <v>19761</v>
      </c>
    </row>
    <row r="33" spans="4:7" ht="11.25">
      <c r="D33" s="37"/>
      <c r="E33" s="19"/>
      <c r="F33" s="15"/>
      <c r="G33" s="15"/>
    </row>
    <row r="34" spans="4:7" ht="11.25">
      <c r="D34" s="37"/>
      <c r="E34" s="19"/>
      <c r="F34" s="15"/>
      <c r="G34" s="15"/>
    </row>
    <row r="35" spans="1:7" ht="11.25">
      <c r="A35" s="2" t="s">
        <v>131</v>
      </c>
      <c r="D35" s="37"/>
      <c r="E35" s="19"/>
      <c r="F35" s="15"/>
      <c r="G35" s="15"/>
    </row>
    <row r="36" spans="2:7" ht="11.25">
      <c r="B36" s="2" t="s">
        <v>132</v>
      </c>
      <c r="D36" s="37"/>
      <c r="E36" s="19">
        <f>'[1]CF'!F78</f>
        <v>-1716</v>
      </c>
      <c r="F36" s="15"/>
      <c r="G36" s="15">
        <v>-2411</v>
      </c>
    </row>
    <row r="37" spans="2:7" ht="11.25">
      <c r="B37" s="2" t="s">
        <v>133</v>
      </c>
      <c r="D37" s="37"/>
      <c r="E37" s="19">
        <f>'[1]CF'!F86</f>
        <v>-2147</v>
      </c>
      <c r="F37" s="15"/>
      <c r="G37" s="15">
        <v>-16418</v>
      </c>
    </row>
    <row r="38" spans="1:7" ht="11.25">
      <c r="A38" s="2" t="s">
        <v>134</v>
      </c>
      <c r="D38" s="37"/>
      <c r="E38" s="68">
        <f>SUM(E35:E37)</f>
        <v>-3863</v>
      </c>
      <c r="F38" s="15"/>
      <c r="G38" s="68">
        <f>SUM(G35:G37)</f>
        <v>-18829</v>
      </c>
    </row>
    <row r="39" spans="4:7" ht="11.25">
      <c r="D39" s="37"/>
      <c r="E39" s="15"/>
      <c r="F39" s="15"/>
      <c r="G39" s="15"/>
    </row>
    <row r="40" spans="1:7" ht="11.25">
      <c r="A40" s="2" t="s">
        <v>135</v>
      </c>
      <c r="D40" s="37"/>
      <c r="E40" s="15">
        <f>E26+E32+E38</f>
        <v>86</v>
      </c>
      <c r="F40" s="15"/>
      <c r="G40" s="15">
        <f>G26+G32+G38</f>
        <v>1672</v>
      </c>
    </row>
    <row r="41" spans="4:7" ht="11.25">
      <c r="D41" s="37"/>
      <c r="E41" s="15"/>
      <c r="F41" s="15"/>
      <c r="G41" s="15"/>
    </row>
    <row r="42" spans="1:7" ht="11.25">
      <c r="A42" s="2" t="s">
        <v>136</v>
      </c>
      <c r="D42" s="37"/>
      <c r="E42" s="15">
        <f>5384+4809-3295</f>
        <v>6898</v>
      </c>
      <c r="F42" s="15"/>
      <c r="G42" s="15">
        <v>5226</v>
      </c>
    </row>
    <row r="43" spans="1:7" ht="11.25">
      <c r="A43" s="11"/>
      <c r="D43" s="37"/>
      <c r="E43" s="15"/>
      <c r="F43" s="15"/>
      <c r="G43" s="15"/>
    </row>
    <row r="44" spans="1:7" ht="12" thickBot="1">
      <c r="A44" s="2" t="s">
        <v>392</v>
      </c>
      <c r="D44" s="37"/>
      <c r="E44" s="69">
        <f>SUM(E40:E42)</f>
        <v>6984</v>
      </c>
      <c r="F44" s="15"/>
      <c r="G44" s="69">
        <f>SUM(G40:G42)</f>
        <v>6898</v>
      </c>
    </row>
    <row r="45" spans="3:7" ht="6" customHeight="1" thickTop="1">
      <c r="C45" s="11"/>
      <c r="D45" s="30"/>
      <c r="E45" s="15"/>
      <c r="F45" s="15"/>
      <c r="G45" s="15"/>
    </row>
    <row r="46" spans="1:7" ht="11.25">
      <c r="A46" s="2" t="s">
        <v>393</v>
      </c>
      <c r="C46" s="30"/>
      <c r="D46" s="30"/>
      <c r="E46" s="15"/>
      <c r="F46" s="15"/>
      <c r="G46" s="15"/>
    </row>
    <row r="47" spans="2:7" ht="11.25">
      <c r="B47" s="2" t="s">
        <v>137</v>
      </c>
      <c r="C47" s="30"/>
      <c r="D47" s="70"/>
      <c r="E47" s="15">
        <f>5902+7396+4262</f>
        <v>17560</v>
      </c>
      <c r="F47" s="15"/>
      <c r="G47" s="15">
        <f>5385+8507</f>
        <v>13892</v>
      </c>
    </row>
    <row r="48" spans="2:7" ht="11.25">
      <c r="B48" s="2" t="s">
        <v>138</v>
      </c>
      <c r="C48" s="30"/>
      <c r="D48" s="70"/>
      <c r="E48" s="22">
        <v>-6314</v>
      </c>
      <c r="F48" s="15"/>
      <c r="G48" s="22">
        <v>-3295</v>
      </c>
    </row>
    <row r="49" spans="3:7" ht="11.25">
      <c r="C49" s="30"/>
      <c r="D49" s="30"/>
      <c r="E49" s="19">
        <f>SUM(E47:E48)</f>
        <v>11246</v>
      </c>
      <c r="F49" s="15"/>
      <c r="G49" s="19">
        <f>SUM(G47:G48)</f>
        <v>10597</v>
      </c>
    </row>
    <row r="50" spans="2:7" ht="11.25">
      <c r="B50" s="2" t="s">
        <v>139</v>
      </c>
      <c r="C50" s="71"/>
      <c r="D50" s="30"/>
      <c r="E50" s="15"/>
      <c r="F50" s="15"/>
      <c r="G50" s="15"/>
    </row>
    <row r="51" spans="2:7" ht="11.25">
      <c r="B51" s="2" t="s">
        <v>140</v>
      </c>
      <c r="C51" s="30"/>
      <c r="D51" s="30"/>
      <c r="E51" s="19">
        <v>-4262</v>
      </c>
      <c r="F51" s="15"/>
      <c r="G51" s="15">
        <v>-3699</v>
      </c>
    </row>
    <row r="52" spans="3:7" ht="12" thickBot="1">
      <c r="C52" s="30"/>
      <c r="D52" s="72"/>
      <c r="E52" s="69">
        <f>SUM(E49:E51)</f>
        <v>6984</v>
      </c>
      <c r="F52" s="15"/>
      <c r="G52" s="69">
        <f>SUM(G49:G51)</f>
        <v>6898</v>
      </c>
    </row>
    <row r="53" spans="3:5" ht="12" thickTop="1">
      <c r="C53" s="30"/>
      <c r="D53" s="72"/>
      <c r="E53" s="25"/>
    </row>
    <row r="54" spans="3:5" ht="11.25">
      <c r="C54" s="30"/>
      <c r="D54" s="72"/>
      <c r="E54" s="25"/>
    </row>
    <row r="55" spans="3:5" ht="11.25">
      <c r="C55" s="30"/>
      <c r="D55" s="72"/>
      <c r="E55" s="25"/>
    </row>
    <row r="56" spans="1:4" ht="11.25">
      <c r="A56" s="26"/>
      <c r="C56" s="30"/>
      <c r="D56" s="72"/>
    </row>
    <row r="57" spans="3:4" ht="11.25">
      <c r="C57" s="30"/>
      <c r="D57" s="72"/>
    </row>
    <row r="58" spans="1:4" ht="11.25">
      <c r="A58" s="2" t="s">
        <v>141</v>
      </c>
      <c r="C58" s="30"/>
      <c r="D58" s="72"/>
    </row>
    <row r="59" spans="1:4" ht="11.25">
      <c r="A59" s="2" t="s">
        <v>43</v>
      </c>
      <c r="C59" s="30"/>
      <c r="D59" s="72"/>
    </row>
    <row r="60" spans="3:4" ht="11.25">
      <c r="C60" s="30"/>
      <c r="D60" s="72"/>
    </row>
    <row r="61" spans="3:4" ht="11.25">
      <c r="C61" s="30"/>
      <c r="D61" s="72"/>
    </row>
    <row r="62" spans="3:4" ht="11.25">
      <c r="C62" s="30"/>
      <c r="D62" s="72"/>
    </row>
    <row r="63" spans="3:4" ht="11.25">
      <c r="C63" s="30"/>
      <c r="D63" s="72"/>
    </row>
    <row r="64" spans="3:4" ht="11.25">
      <c r="C64" s="30"/>
      <c r="D64" s="72"/>
    </row>
    <row r="65" spans="3:4" ht="11.25">
      <c r="C65" s="30"/>
      <c r="D65" s="72"/>
    </row>
    <row r="66" spans="3:4" ht="11.25">
      <c r="C66" s="30"/>
      <c r="D66" s="72"/>
    </row>
    <row r="67" spans="3:4" ht="11.25">
      <c r="C67" s="30"/>
      <c r="D67" s="72"/>
    </row>
    <row r="68" spans="3:4" ht="11.25">
      <c r="C68" s="30"/>
      <c r="D68" s="72"/>
    </row>
    <row r="69" spans="3:4" ht="11.25">
      <c r="C69" s="30"/>
      <c r="D69" s="72"/>
    </row>
  </sheetData>
  <printOptions/>
  <pageMargins left="0.75" right="0" top="0.75" bottom="0.25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346">
      <selection activeCell="F360" sqref="F360"/>
    </sheetView>
  </sheetViews>
  <sheetFormatPr defaultColWidth="9.140625" defaultRowHeight="12.75"/>
  <cols>
    <col min="1" max="2" width="4.00390625" style="74" customWidth="1"/>
    <col min="3" max="6" width="9.140625" style="74" customWidth="1"/>
    <col min="7" max="7" width="12.421875" style="74" bestFit="1" customWidth="1"/>
    <col min="8" max="8" width="11.8515625" style="74" customWidth="1"/>
    <col min="9" max="9" width="1.8515625" style="74" customWidth="1"/>
    <col min="10" max="10" width="12.28125" style="74" customWidth="1"/>
    <col min="11" max="11" width="1.8515625" style="74" customWidth="1"/>
    <col min="12" max="12" width="12.28125" style="74" customWidth="1"/>
    <col min="13" max="13" width="12.8515625" style="74" customWidth="1"/>
    <col min="14" max="16384" width="9.140625" style="74" customWidth="1"/>
  </cols>
  <sheetData>
    <row r="1" spans="1:12" ht="12.75">
      <c r="A1" s="73" t="s">
        <v>0</v>
      </c>
      <c r="L1" s="75"/>
    </row>
    <row r="2" spans="1:12" ht="12.75">
      <c r="A2" s="74" t="s">
        <v>1</v>
      </c>
      <c r="L2" s="76"/>
    </row>
    <row r="3" spans="1:12" ht="12">
      <c r="A3" s="74" t="s">
        <v>2</v>
      </c>
      <c r="H3" s="77"/>
      <c r="L3" s="78"/>
    </row>
    <row r="5" ht="12">
      <c r="A5" s="73" t="s">
        <v>142</v>
      </c>
    </row>
    <row r="6" ht="12">
      <c r="A6" s="79"/>
    </row>
    <row r="7" spans="1:3" ht="12">
      <c r="A7" s="80">
        <v>1</v>
      </c>
      <c r="C7" s="73" t="s">
        <v>143</v>
      </c>
    </row>
    <row r="8" spans="1:3" ht="12">
      <c r="A8" s="80"/>
      <c r="C8" s="74" t="s">
        <v>144</v>
      </c>
    </row>
    <row r="9" spans="1:3" ht="12">
      <c r="A9" s="80"/>
      <c r="C9" s="74" t="s">
        <v>145</v>
      </c>
    </row>
    <row r="10" spans="1:3" ht="12">
      <c r="A10" s="81"/>
      <c r="C10" s="74" t="s">
        <v>360</v>
      </c>
    </row>
    <row r="11" spans="1:3" ht="12">
      <c r="A11" s="81"/>
      <c r="C11" s="74" t="s">
        <v>146</v>
      </c>
    </row>
    <row r="12" ht="12">
      <c r="A12" s="81"/>
    </row>
    <row r="13" spans="1:3" ht="12">
      <c r="A13" s="81"/>
      <c r="C13" s="74" t="s">
        <v>147</v>
      </c>
    </row>
    <row r="14" spans="1:3" ht="12">
      <c r="A14" s="81"/>
      <c r="C14" s="74" t="s">
        <v>148</v>
      </c>
    </row>
    <row r="15" spans="1:3" ht="12">
      <c r="A15" s="81"/>
      <c r="C15" s="74" t="s">
        <v>149</v>
      </c>
    </row>
    <row r="16" spans="1:3" ht="12">
      <c r="A16" s="81"/>
      <c r="C16" s="74" t="s">
        <v>150</v>
      </c>
    </row>
    <row r="17" spans="1:3" ht="12">
      <c r="A17" s="81"/>
      <c r="C17" s="74" t="s">
        <v>151</v>
      </c>
    </row>
    <row r="18" spans="1:3" ht="12">
      <c r="A18" s="81"/>
      <c r="C18" s="74" t="s">
        <v>361</v>
      </c>
    </row>
    <row r="19" spans="1:3" ht="12">
      <c r="A19" s="81"/>
      <c r="C19" s="74" t="s">
        <v>152</v>
      </c>
    </row>
    <row r="20" spans="1:3" ht="12">
      <c r="A20" s="81"/>
      <c r="C20" s="74" t="s">
        <v>153</v>
      </c>
    </row>
    <row r="21" spans="1:3" ht="12">
      <c r="A21" s="81"/>
      <c r="C21" s="74" t="s">
        <v>362</v>
      </c>
    </row>
    <row r="22" spans="1:3" ht="12">
      <c r="A22" s="81"/>
      <c r="C22" s="74" t="s">
        <v>154</v>
      </c>
    </row>
    <row r="23" ht="12">
      <c r="A23" s="81"/>
    </row>
    <row r="24" spans="1:3" ht="12">
      <c r="A24" s="81"/>
      <c r="C24" s="74" t="s">
        <v>155</v>
      </c>
    </row>
    <row r="25" spans="1:3" ht="12">
      <c r="A25" s="81"/>
      <c r="C25" s="74" t="s">
        <v>156</v>
      </c>
    </row>
    <row r="26" ht="12">
      <c r="A26" s="81"/>
    </row>
    <row r="27" spans="1:3" ht="12">
      <c r="A27" s="81">
        <v>2</v>
      </c>
      <c r="C27" s="73" t="s">
        <v>157</v>
      </c>
    </row>
    <row r="28" spans="1:3" ht="12">
      <c r="A28" s="81"/>
      <c r="C28" s="74" t="s">
        <v>158</v>
      </c>
    </row>
    <row r="29" spans="1:3" ht="12">
      <c r="A29" s="81"/>
      <c r="C29" s="74" t="s">
        <v>363</v>
      </c>
    </row>
    <row r="30" ht="12">
      <c r="A30" s="81"/>
    </row>
    <row r="31" spans="1:3" ht="12">
      <c r="A31" s="81">
        <v>3</v>
      </c>
      <c r="C31" s="73" t="s">
        <v>159</v>
      </c>
    </row>
    <row r="32" spans="1:3" ht="12">
      <c r="A32" s="81"/>
      <c r="C32" s="74" t="s">
        <v>160</v>
      </c>
    </row>
    <row r="33" spans="1:3" ht="12">
      <c r="A33" s="81"/>
      <c r="C33" s="74" t="s">
        <v>161</v>
      </c>
    </row>
    <row r="34" ht="12">
      <c r="A34" s="81"/>
    </row>
    <row r="35" spans="1:3" ht="12">
      <c r="A35" s="81">
        <v>4</v>
      </c>
      <c r="C35" s="73" t="s">
        <v>162</v>
      </c>
    </row>
    <row r="36" spans="1:3" ht="12">
      <c r="A36" s="81"/>
      <c r="C36" s="74" t="s">
        <v>163</v>
      </c>
    </row>
    <row r="37" spans="1:3" ht="12">
      <c r="A37" s="81"/>
      <c r="C37" s="74" t="s">
        <v>164</v>
      </c>
    </row>
    <row r="38" ht="12">
      <c r="A38" s="81"/>
    </row>
    <row r="39" spans="1:3" ht="12">
      <c r="A39" s="81">
        <v>5</v>
      </c>
      <c r="C39" s="73" t="s">
        <v>165</v>
      </c>
    </row>
    <row r="40" spans="1:3" ht="12">
      <c r="A40" s="81"/>
      <c r="C40" s="73" t="s">
        <v>166</v>
      </c>
    </row>
    <row r="41" spans="1:3" ht="12">
      <c r="A41" s="81"/>
      <c r="C41" s="74" t="s">
        <v>167</v>
      </c>
    </row>
    <row r="42" spans="1:3" ht="12">
      <c r="A42" s="81"/>
      <c r="C42" s="74" t="s">
        <v>168</v>
      </c>
    </row>
    <row r="43" ht="12">
      <c r="A43" s="81"/>
    </row>
    <row r="44" spans="1:3" ht="12">
      <c r="A44" s="81">
        <v>6</v>
      </c>
      <c r="C44" s="73" t="s">
        <v>169</v>
      </c>
    </row>
    <row r="45" spans="1:3" ht="12">
      <c r="A45" s="81"/>
      <c r="C45" s="74" t="s">
        <v>170</v>
      </c>
    </row>
    <row r="46" spans="1:3" ht="12">
      <c r="A46" s="81"/>
      <c r="C46" s="74" t="s">
        <v>171</v>
      </c>
    </row>
    <row r="47" ht="12">
      <c r="A47" s="81"/>
    </row>
    <row r="48" spans="1:3" ht="12">
      <c r="A48" s="81">
        <v>7</v>
      </c>
      <c r="C48" s="73" t="s">
        <v>172</v>
      </c>
    </row>
    <row r="49" ht="12">
      <c r="A49" s="81"/>
    </row>
    <row r="50" spans="1:3" ht="12">
      <c r="A50" s="81"/>
      <c r="C50" s="74" t="s">
        <v>173</v>
      </c>
    </row>
    <row r="51" spans="1:3" ht="12">
      <c r="A51" s="81"/>
      <c r="C51" s="74" t="s">
        <v>174</v>
      </c>
    </row>
    <row r="52" spans="1:3" ht="12">
      <c r="A52" s="81"/>
      <c r="C52" s="74" t="s">
        <v>175</v>
      </c>
    </row>
    <row r="53" ht="12">
      <c r="A53" s="81"/>
    </row>
    <row r="54" spans="1:3" ht="12">
      <c r="A54" s="81"/>
      <c r="C54" s="74" t="s">
        <v>176</v>
      </c>
    </row>
    <row r="55" spans="1:3" ht="12">
      <c r="A55" s="81"/>
      <c r="C55" s="74" t="s">
        <v>177</v>
      </c>
    </row>
    <row r="56" spans="1:3" ht="12">
      <c r="A56" s="81"/>
      <c r="C56" s="74" t="s">
        <v>178</v>
      </c>
    </row>
    <row r="57" ht="12">
      <c r="A57" s="81"/>
    </row>
    <row r="60" spans="1:3" ht="12">
      <c r="A60" s="81"/>
      <c r="C60" s="74" t="s">
        <v>27</v>
      </c>
    </row>
    <row r="61" ht="12">
      <c r="A61" s="81"/>
    </row>
    <row r="62" ht="12">
      <c r="A62" s="81"/>
    </row>
    <row r="63" ht="12">
      <c r="A63" s="81"/>
    </row>
    <row r="64" ht="12">
      <c r="A64" s="81"/>
    </row>
    <row r="65" ht="12">
      <c r="A65" s="81"/>
    </row>
    <row r="66" ht="12">
      <c r="A66" s="81"/>
    </row>
    <row r="67" ht="12">
      <c r="A67" s="81"/>
    </row>
    <row r="68" spans="1:3" ht="12">
      <c r="A68" s="81">
        <v>8</v>
      </c>
      <c r="C68" s="73" t="s">
        <v>179</v>
      </c>
    </row>
    <row r="69" spans="1:3" ht="12">
      <c r="A69" s="81"/>
      <c r="C69" s="74" t="s">
        <v>180</v>
      </c>
    </row>
    <row r="70" ht="12">
      <c r="A70" s="81"/>
    </row>
    <row r="71" spans="1:12" ht="12">
      <c r="A71" s="81"/>
      <c r="G71" s="131" t="s">
        <v>55</v>
      </c>
      <c r="H71" s="131"/>
      <c r="J71" s="131" t="s">
        <v>181</v>
      </c>
      <c r="K71" s="131"/>
      <c r="L71" s="131"/>
    </row>
    <row r="72" spans="1:12" ht="12">
      <c r="A72" s="81"/>
      <c r="G72" s="83">
        <v>37621</v>
      </c>
      <c r="H72" s="83">
        <v>37256</v>
      </c>
      <c r="I72" s="83"/>
      <c r="J72" s="83">
        <v>37621</v>
      </c>
      <c r="K72" s="83"/>
      <c r="L72" s="83">
        <v>37256</v>
      </c>
    </row>
    <row r="73" spans="1:11" ht="12">
      <c r="A73" s="81"/>
      <c r="G73" s="84"/>
      <c r="J73" s="82"/>
      <c r="K73" s="84"/>
    </row>
    <row r="74" spans="1:12" ht="12">
      <c r="A74" s="81"/>
      <c r="G74" s="82" t="s">
        <v>8</v>
      </c>
      <c r="H74" s="82" t="s">
        <v>8</v>
      </c>
      <c r="J74" s="82" t="s">
        <v>8</v>
      </c>
      <c r="K74" s="84"/>
      <c r="L74" s="82" t="s">
        <v>8</v>
      </c>
    </row>
    <row r="75" spans="1:11" ht="12">
      <c r="A75" s="81"/>
      <c r="G75" s="82"/>
      <c r="J75" s="82"/>
      <c r="K75" s="84"/>
    </row>
    <row r="76" spans="1:12" ht="12">
      <c r="A76" s="81"/>
      <c r="C76" s="74" t="s">
        <v>182</v>
      </c>
      <c r="G76" s="85">
        <v>104885</v>
      </c>
      <c r="H76" s="85">
        <v>99804</v>
      </c>
      <c r="I76" s="85"/>
      <c r="J76" s="85">
        <v>7511</v>
      </c>
      <c r="K76" s="86"/>
      <c r="L76" s="85">
        <v>7356</v>
      </c>
    </row>
    <row r="77" spans="1:12" ht="12">
      <c r="A77" s="81"/>
      <c r="C77" s="74" t="s">
        <v>183</v>
      </c>
      <c r="G77" s="85">
        <v>18308</v>
      </c>
      <c r="H77" s="85">
        <v>16543</v>
      </c>
      <c r="I77" s="85"/>
      <c r="J77" s="85">
        <v>1247</v>
      </c>
      <c r="K77" s="86"/>
      <c r="L77" s="85">
        <v>132</v>
      </c>
    </row>
    <row r="78" spans="1:12" ht="12">
      <c r="A78" s="81"/>
      <c r="C78" s="74" t="s">
        <v>184</v>
      </c>
      <c r="G78" s="85">
        <v>31403</v>
      </c>
      <c r="H78" s="85">
        <v>21367</v>
      </c>
      <c r="I78" s="85"/>
      <c r="J78" s="85">
        <v>13614</v>
      </c>
      <c r="K78" s="87"/>
      <c r="L78" s="85">
        <v>9071</v>
      </c>
    </row>
    <row r="79" spans="1:12" ht="12">
      <c r="A79" s="81"/>
      <c r="C79" s="74" t="s">
        <v>185</v>
      </c>
      <c r="G79" s="85">
        <v>16737</v>
      </c>
      <c r="H79" s="85">
        <v>29240</v>
      </c>
      <c r="I79" s="85"/>
      <c r="J79" s="85">
        <v>2478</v>
      </c>
      <c r="K79" s="85"/>
      <c r="L79" s="85">
        <v>5578</v>
      </c>
    </row>
    <row r="80" spans="1:12" ht="12">
      <c r="A80" s="81"/>
      <c r="C80" s="74" t="s">
        <v>186</v>
      </c>
      <c r="G80" s="88">
        <v>3816</v>
      </c>
      <c r="H80" s="88">
        <v>3919</v>
      </c>
      <c r="I80" s="85"/>
      <c r="J80" s="88">
        <f>2197-4-3+138</f>
        <v>2328</v>
      </c>
      <c r="K80" s="85"/>
      <c r="L80" s="88">
        <v>1653</v>
      </c>
    </row>
    <row r="81" spans="1:12" ht="12">
      <c r="A81" s="81"/>
      <c r="G81" s="85">
        <f>SUM(G76:G80)</f>
        <v>175149</v>
      </c>
      <c r="H81" s="85">
        <f>SUM(H76:H80)</f>
        <v>170873</v>
      </c>
      <c r="I81" s="85"/>
      <c r="J81" s="85">
        <f>SUM(J76:J80)</f>
        <v>27178</v>
      </c>
      <c r="K81" s="85"/>
      <c r="L81" s="85">
        <f>SUM(L76:L80)</f>
        <v>23790</v>
      </c>
    </row>
    <row r="82" spans="1:12" ht="12">
      <c r="A82" s="81"/>
      <c r="C82" s="74" t="s">
        <v>187</v>
      </c>
      <c r="G82" s="85">
        <v>-1644</v>
      </c>
      <c r="H82" s="85">
        <v>2334</v>
      </c>
      <c r="I82" s="85"/>
      <c r="J82" s="85">
        <v>-1921</v>
      </c>
      <c r="K82" s="85"/>
      <c r="L82" s="89">
        <f>-1394-298-381-12</f>
        <v>-2085</v>
      </c>
    </row>
    <row r="83" spans="1:12" ht="12">
      <c r="A83" s="81"/>
      <c r="G83" s="90">
        <f>SUM(G81:G82)</f>
        <v>173505</v>
      </c>
      <c r="H83" s="90">
        <f>SUM(H81:H82)</f>
        <v>173207</v>
      </c>
      <c r="I83" s="91"/>
      <c r="J83" s="90">
        <f>SUM(J81:J82)</f>
        <v>25257</v>
      </c>
      <c r="K83" s="85"/>
      <c r="L83" s="92">
        <f>SUM(L81:L82)</f>
        <v>21705</v>
      </c>
    </row>
    <row r="84" spans="1:12" ht="12">
      <c r="A84" s="81"/>
      <c r="C84" s="74" t="s">
        <v>188</v>
      </c>
      <c r="G84" s="85">
        <v>0</v>
      </c>
      <c r="H84" s="85">
        <v>0</v>
      </c>
      <c r="I84" s="85"/>
      <c r="J84" s="85">
        <v>-1902</v>
      </c>
      <c r="K84" s="85"/>
      <c r="L84" s="89">
        <v>6542</v>
      </c>
    </row>
    <row r="85" spans="1:12" ht="12">
      <c r="A85" s="81"/>
      <c r="G85" s="93">
        <f>SUM(G83:G84)</f>
        <v>173505</v>
      </c>
      <c r="H85" s="93">
        <f>SUM(H83:H84)</f>
        <v>173207</v>
      </c>
      <c r="I85" s="85"/>
      <c r="J85" s="93">
        <f>SUM(J83:J84)</f>
        <v>23355</v>
      </c>
      <c r="K85" s="85"/>
      <c r="L85" s="88">
        <f>SUM(L83:L84)</f>
        <v>28247</v>
      </c>
    </row>
    <row r="86" spans="1:11" ht="12">
      <c r="A86" s="81"/>
      <c r="K86" s="85"/>
    </row>
    <row r="87" spans="1:3" ht="12">
      <c r="A87" s="81"/>
      <c r="C87" s="74" t="s">
        <v>189</v>
      </c>
    </row>
    <row r="88" spans="1:3" ht="12">
      <c r="A88" s="81"/>
      <c r="C88" s="74" t="s">
        <v>190</v>
      </c>
    </row>
    <row r="89" ht="12">
      <c r="A89" s="81"/>
    </row>
    <row r="90" spans="1:3" ht="12">
      <c r="A90" s="81"/>
      <c r="C90" s="74" t="s">
        <v>191</v>
      </c>
    </row>
    <row r="91" ht="12">
      <c r="A91" s="81"/>
    </row>
    <row r="92" spans="1:3" ht="12">
      <c r="A92" s="81">
        <v>9</v>
      </c>
      <c r="C92" s="73" t="s">
        <v>192</v>
      </c>
    </row>
    <row r="93" spans="1:3" ht="12">
      <c r="A93" s="81"/>
      <c r="C93" s="74" t="s">
        <v>193</v>
      </c>
    </row>
    <row r="94" spans="1:3" ht="12">
      <c r="A94" s="81"/>
      <c r="C94" s="74" t="s">
        <v>194</v>
      </c>
    </row>
    <row r="95" spans="1:3" ht="12">
      <c r="A95" s="81"/>
      <c r="C95" s="74" t="s">
        <v>195</v>
      </c>
    </row>
    <row r="96" spans="1:3" ht="12">
      <c r="A96" s="81"/>
      <c r="C96" s="74" t="s">
        <v>196</v>
      </c>
    </row>
    <row r="97" ht="12">
      <c r="A97" s="81"/>
    </row>
    <row r="98" spans="1:3" ht="12">
      <c r="A98" s="81">
        <v>10</v>
      </c>
      <c r="C98" s="73" t="s">
        <v>197</v>
      </c>
    </row>
    <row r="99" spans="1:3" ht="12">
      <c r="A99" s="81"/>
      <c r="C99" s="73" t="s">
        <v>198</v>
      </c>
    </row>
    <row r="100" spans="1:3" ht="12">
      <c r="A100" s="81"/>
      <c r="C100" s="73" t="s">
        <v>199</v>
      </c>
    </row>
    <row r="101" spans="1:3" ht="12">
      <c r="A101" s="81"/>
      <c r="C101" s="73"/>
    </row>
    <row r="102" spans="1:3" ht="12">
      <c r="A102" s="81"/>
      <c r="C102" s="74" t="s">
        <v>200</v>
      </c>
    </row>
    <row r="103" ht="12">
      <c r="A103" s="81"/>
    </row>
    <row r="104" spans="1:3" ht="12">
      <c r="A104" s="81"/>
      <c r="B104" s="74" t="s">
        <v>201</v>
      </c>
      <c r="C104" s="74" t="s">
        <v>202</v>
      </c>
    </row>
    <row r="105" spans="1:3" ht="12">
      <c r="A105" s="81"/>
      <c r="C105" s="74" t="s">
        <v>203</v>
      </c>
    </row>
    <row r="106" spans="1:3" ht="12">
      <c r="A106" s="81"/>
      <c r="C106" s="74" t="s">
        <v>204</v>
      </c>
    </row>
    <row r="107" spans="1:3" ht="12">
      <c r="A107" s="81"/>
      <c r="C107" s="74" t="s">
        <v>205</v>
      </c>
    </row>
    <row r="108" spans="1:3" ht="12">
      <c r="A108" s="81"/>
      <c r="C108" s="74" t="s">
        <v>206</v>
      </c>
    </row>
    <row r="109" spans="1:3" ht="12">
      <c r="A109" s="81"/>
      <c r="C109" s="74" t="s">
        <v>207</v>
      </c>
    </row>
    <row r="110" spans="1:3" ht="12">
      <c r="A110" s="81"/>
      <c r="C110" s="74" t="s">
        <v>208</v>
      </c>
    </row>
    <row r="111" ht="12">
      <c r="A111" s="81"/>
    </row>
    <row r="112" spans="1:3" ht="12">
      <c r="A112" s="81"/>
      <c r="C112" s="74" t="s">
        <v>365</v>
      </c>
    </row>
    <row r="113" spans="1:3" ht="12">
      <c r="A113" s="81"/>
      <c r="C113" s="74" t="s">
        <v>209</v>
      </c>
    </row>
    <row r="114" spans="1:3" ht="12">
      <c r="A114" s="81"/>
      <c r="C114" s="74" t="s">
        <v>210</v>
      </c>
    </row>
    <row r="115" spans="1:3" ht="12">
      <c r="A115" s="81"/>
      <c r="C115" s="74" t="s">
        <v>211</v>
      </c>
    </row>
    <row r="116" spans="1:3" ht="12">
      <c r="A116" s="81"/>
      <c r="C116" s="74" t="s">
        <v>212</v>
      </c>
    </row>
    <row r="117" spans="1:3" ht="12">
      <c r="A117" s="81"/>
      <c r="C117" s="74" t="s">
        <v>364</v>
      </c>
    </row>
    <row r="118" ht="12">
      <c r="A118" s="81"/>
    </row>
    <row r="119" spans="1:3" ht="12">
      <c r="A119" s="81"/>
      <c r="C119" s="74" t="s">
        <v>394</v>
      </c>
    </row>
    <row r="120" ht="12">
      <c r="C120" s="74" t="s">
        <v>395</v>
      </c>
    </row>
    <row r="121" ht="12">
      <c r="C121" s="74" t="s">
        <v>213</v>
      </c>
    </row>
    <row r="123" spans="2:3" ht="12">
      <c r="B123" s="74" t="s">
        <v>214</v>
      </c>
      <c r="C123" s="74" t="s">
        <v>215</v>
      </c>
    </row>
    <row r="124" ht="12">
      <c r="C124" s="74" t="s">
        <v>216</v>
      </c>
    </row>
    <row r="125" ht="12">
      <c r="C125" s="74" t="s">
        <v>217</v>
      </c>
    </row>
    <row r="127" ht="12">
      <c r="C127" s="74" t="s">
        <v>218</v>
      </c>
    </row>
    <row r="128" ht="12">
      <c r="C128" s="74" t="s">
        <v>219</v>
      </c>
    </row>
    <row r="129" ht="12">
      <c r="C129" s="74" t="s">
        <v>220</v>
      </c>
    </row>
    <row r="130" spans="1:3" ht="12">
      <c r="A130" s="81"/>
      <c r="C130" s="74" t="s">
        <v>221</v>
      </c>
    </row>
    <row r="131" ht="12">
      <c r="C131" s="74" t="s">
        <v>222</v>
      </c>
    </row>
    <row r="132" ht="12">
      <c r="A132" s="81"/>
    </row>
    <row r="133" ht="12">
      <c r="A133" s="81"/>
    </row>
    <row r="134" spans="1:3" ht="12">
      <c r="A134" s="81">
        <v>11</v>
      </c>
      <c r="C134" s="73" t="s">
        <v>223</v>
      </c>
    </row>
    <row r="135" ht="12">
      <c r="C135" s="74" t="s">
        <v>224</v>
      </c>
    </row>
    <row r="136" ht="12">
      <c r="C136" s="74" t="s">
        <v>225</v>
      </c>
    </row>
    <row r="138" ht="12">
      <c r="C138" s="74" t="s">
        <v>226</v>
      </c>
    </row>
    <row r="139" ht="12">
      <c r="C139" s="74" t="s">
        <v>366</v>
      </c>
    </row>
    <row r="140" ht="12">
      <c r="C140" s="74" t="s">
        <v>367</v>
      </c>
    </row>
    <row r="141" ht="12">
      <c r="C141" s="74" t="s">
        <v>369</v>
      </c>
    </row>
    <row r="142" ht="12">
      <c r="C142" s="74" t="s">
        <v>368</v>
      </c>
    </row>
    <row r="144" spans="1:3" ht="12">
      <c r="A144" s="81">
        <v>12</v>
      </c>
      <c r="C144" s="73" t="s">
        <v>227</v>
      </c>
    </row>
    <row r="145" spans="1:3" ht="12">
      <c r="A145" s="81"/>
      <c r="C145" s="73" t="s">
        <v>228</v>
      </c>
    </row>
    <row r="146" spans="1:12" ht="12">
      <c r="A146" s="81"/>
      <c r="J146" s="84" t="s">
        <v>229</v>
      </c>
      <c r="K146" s="73"/>
      <c r="L146" s="84" t="s">
        <v>229</v>
      </c>
    </row>
    <row r="147" spans="1:12" ht="12">
      <c r="A147" s="81"/>
      <c r="J147" s="94" t="s">
        <v>278</v>
      </c>
      <c r="K147" s="73"/>
      <c r="L147" s="94" t="s">
        <v>7</v>
      </c>
    </row>
    <row r="148" spans="1:12" ht="12">
      <c r="A148" s="81"/>
      <c r="B148" s="74" t="s">
        <v>201</v>
      </c>
      <c r="C148" s="74" t="s">
        <v>230</v>
      </c>
      <c r="H148" s="84"/>
      <c r="I148" s="73"/>
      <c r="J148" s="84" t="s">
        <v>8</v>
      </c>
      <c r="K148" s="73"/>
      <c r="L148" s="84" t="s">
        <v>8</v>
      </c>
    </row>
    <row r="149" spans="1:3" ht="12">
      <c r="A149" s="81"/>
      <c r="C149" s="74" t="s">
        <v>231</v>
      </c>
    </row>
    <row r="150" spans="1:12" ht="12">
      <c r="A150" s="81"/>
      <c r="C150" s="74" t="s">
        <v>232</v>
      </c>
      <c r="H150" s="95"/>
      <c r="I150" s="96"/>
      <c r="J150" s="97">
        <f>'[1]notes-w'!L78</f>
        <v>6201</v>
      </c>
      <c r="K150" s="96"/>
      <c r="L150" s="95">
        <v>5017</v>
      </c>
    </row>
    <row r="151" spans="1:12" ht="12">
      <c r="A151" s="81"/>
      <c r="H151" s="95"/>
      <c r="I151" s="96"/>
      <c r="J151" s="97"/>
      <c r="K151" s="96"/>
      <c r="L151" s="95"/>
    </row>
    <row r="152" spans="1:12" ht="12">
      <c r="A152" s="81"/>
      <c r="B152" s="74" t="s">
        <v>214</v>
      </c>
      <c r="C152" s="74" t="s">
        <v>233</v>
      </c>
      <c r="H152" s="95"/>
      <c r="I152" s="96"/>
      <c r="J152" s="97"/>
      <c r="K152" s="96"/>
      <c r="L152" s="95"/>
    </row>
    <row r="153" spans="1:12" ht="12">
      <c r="A153" s="81"/>
      <c r="B153" s="78" t="s">
        <v>234</v>
      </c>
      <c r="C153" s="74" t="s">
        <v>231</v>
      </c>
      <c r="H153" s="95"/>
      <c r="I153" s="96"/>
      <c r="J153" s="97"/>
      <c r="K153" s="96"/>
      <c r="L153" s="95"/>
    </row>
    <row r="154" spans="1:12" ht="12">
      <c r="A154" s="81"/>
      <c r="C154" s="74" t="s">
        <v>235</v>
      </c>
      <c r="H154" s="95"/>
      <c r="I154" s="96"/>
      <c r="J154" s="97"/>
      <c r="K154" s="96"/>
      <c r="L154" s="95"/>
    </row>
    <row r="155" spans="1:12" ht="12">
      <c r="A155" s="81"/>
      <c r="C155" s="74" t="s">
        <v>236</v>
      </c>
      <c r="H155" s="95"/>
      <c r="I155" s="96"/>
      <c r="J155" s="97">
        <f>'[1]notes-w'!L80</f>
        <v>12324</v>
      </c>
      <c r="K155" s="96"/>
      <c r="L155" s="95">
        <v>15536</v>
      </c>
    </row>
    <row r="156" spans="1:12" ht="12">
      <c r="A156" s="81"/>
      <c r="H156" s="91"/>
      <c r="J156" s="98"/>
      <c r="L156" s="91"/>
    </row>
    <row r="157" spans="1:12" ht="12">
      <c r="A157" s="81"/>
      <c r="B157" s="74" t="s">
        <v>234</v>
      </c>
      <c r="C157" s="74" t="s">
        <v>237</v>
      </c>
      <c r="H157" s="91"/>
      <c r="J157" s="98"/>
      <c r="L157" s="91"/>
    </row>
    <row r="158" spans="1:8" ht="12">
      <c r="A158" s="81"/>
      <c r="C158" s="74" t="s">
        <v>238</v>
      </c>
      <c r="H158" s="95"/>
    </row>
    <row r="159" spans="1:12" ht="12">
      <c r="A159" s="81"/>
      <c r="C159" s="74" t="s">
        <v>239</v>
      </c>
      <c r="H159" s="95"/>
      <c r="J159" s="97">
        <f>'[1]notes-w'!L82</f>
        <v>261</v>
      </c>
      <c r="L159" s="95">
        <v>874</v>
      </c>
    </row>
    <row r="160" spans="1:12" ht="12">
      <c r="A160" s="81"/>
      <c r="H160" s="95"/>
      <c r="J160" s="97"/>
      <c r="L160" s="95"/>
    </row>
    <row r="161" spans="1:12" ht="12">
      <c r="A161" s="81"/>
      <c r="B161" s="74" t="s">
        <v>240</v>
      </c>
      <c r="C161" s="74" t="s">
        <v>241</v>
      </c>
      <c r="H161" s="95"/>
      <c r="J161" s="97"/>
      <c r="L161" s="95"/>
    </row>
    <row r="162" spans="1:12" ht="12.75" thickBot="1">
      <c r="A162" s="81"/>
      <c r="C162" s="74" t="s">
        <v>242</v>
      </c>
      <c r="H162" s="95"/>
      <c r="J162" s="99">
        <f>'[1]notes-w'!L83</f>
        <v>3200</v>
      </c>
      <c r="L162" s="100">
        <v>3312</v>
      </c>
    </row>
    <row r="163" ht="12.75" thickTop="1">
      <c r="A163" s="81"/>
    </row>
    <row r="164" spans="1:3" ht="12">
      <c r="A164" s="81"/>
      <c r="B164" s="78" t="s">
        <v>234</v>
      </c>
      <c r="C164" s="74" t="s">
        <v>243</v>
      </c>
    </row>
    <row r="165" spans="1:3" ht="12">
      <c r="A165" s="81"/>
      <c r="C165" s="74" t="s">
        <v>244</v>
      </c>
    </row>
    <row r="166" ht="12">
      <c r="A166" s="81"/>
    </row>
    <row r="167" spans="1:3" ht="12">
      <c r="A167" s="81"/>
      <c r="B167" s="74" t="s">
        <v>240</v>
      </c>
      <c r="C167" s="74" t="s">
        <v>245</v>
      </c>
    </row>
    <row r="168" spans="1:3" ht="12">
      <c r="A168" s="81"/>
      <c r="C168" s="74" t="s">
        <v>246</v>
      </c>
    </row>
    <row r="169" ht="12">
      <c r="A169" s="81"/>
    </row>
    <row r="170" spans="1:3" ht="12">
      <c r="A170" s="81"/>
      <c r="C170" s="74" t="s">
        <v>247</v>
      </c>
    </row>
    <row r="171" spans="1:3" ht="12">
      <c r="A171" s="81"/>
      <c r="C171" s="74" t="s">
        <v>248</v>
      </c>
    </row>
    <row r="172" spans="1:3" ht="12">
      <c r="A172" s="81"/>
      <c r="C172" s="74" t="s">
        <v>249</v>
      </c>
    </row>
    <row r="173" spans="1:3" ht="12">
      <c r="A173" s="81"/>
      <c r="C173" s="74" t="s">
        <v>250</v>
      </c>
    </row>
    <row r="174" spans="1:3" ht="12">
      <c r="A174" s="81"/>
      <c r="C174" s="74" t="s">
        <v>251</v>
      </c>
    </row>
    <row r="175" spans="1:3" ht="12">
      <c r="A175" s="81"/>
      <c r="C175" s="74" t="s">
        <v>252</v>
      </c>
    </row>
    <row r="176" spans="1:3" ht="12">
      <c r="A176" s="81"/>
      <c r="C176" s="74" t="s">
        <v>253</v>
      </c>
    </row>
    <row r="177" spans="1:3" ht="12">
      <c r="A177" s="81"/>
      <c r="C177" s="74" t="s">
        <v>254</v>
      </c>
    </row>
    <row r="178" ht="12">
      <c r="A178" s="81"/>
    </row>
    <row r="179" spans="1:3" ht="12">
      <c r="A179" s="81">
        <v>13</v>
      </c>
      <c r="C179" s="73" t="s">
        <v>255</v>
      </c>
    </row>
    <row r="180" spans="1:3" ht="12">
      <c r="A180" s="81"/>
      <c r="C180" s="101" t="s">
        <v>256</v>
      </c>
    </row>
    <row r="181" spans="1:3" ht="12">
      <c r="A181" s="81"/>
      <c r="C181" s="101" t="s">
        <v>370</v>
      </c>
    </row>
    <row r="182" spans="1:3" ht="12">
      <c r="A182" s="81"/>
      <c r="C182" s="101"/>
    </row>
    <row r="183" spans="1:3" ht="12">
      <c r="A183" s="81"/>
      <c r="C183" s="101" t="s">
        <v>257</v>
      </c>
    </row>
    <row r="184" spans="1:3" ht="12">
      <c r="A184" s="81"/>
      <c r="C184" s="101" t="s">
        <v>258</v>
      </c>
    </row>
    <row r="185" spans="1:3" ht="12">
      <c r="A185" s="81"/>
      <c r="C185" s="74" t="s">
        <v>259</v>
      </c>
    </row>
    <row r="186" spans="1:3" ht="12">
      <c r="A186" s="81"/>
      <c r="C186" s="74" t="s">
        <v>260</v>
      </c>
    </row>
    <row r="187" spans="1:3" ht="12">
      <c r="A187" s="81"/>
      <c r="C187" s="74" t="s">
        <v>261</v>
      </c>
    </row>
    <row r="188" ht="12">
      <c r="A188" s="81"/>
    </row>
    <row r="189" spans="1:3" ht="12">
      <c r="A189" s="81">
        <v>14</v>
      </c>
      <c r="C189" s="73" t="s">
        <v>262</v>
      </c>
    </row>
    <row r="190" spans="1:3" ht="12">
      <c r="A190" s="81"/>
      <c r="C190" s="73" t="s">
        <v>263</v>
      </c>
    </row>
    <row r="191" spans="1:3" ht="12">
      <c r="A191" s="81"/>
      <c r="C191" s="73"/>
    </row>
    <row r="192" spans="1:3" ht="12">
      <c r="A192" s="81"/>
      <c r="C192" s="101" t="s">
        <v>264</v>
      </c>
    </row>
    <row r="193" spans="1:3" ht="12">
      <c r="A193" s="81"/>
      <c r="C193" s="101" t="s">
        <v>265</v>
      </c>
    </row>
    <row r="194" spans="1:3" ht="12">
      <c r="A194" s="81"/>
      <c r="C194" s="101" t="s">
        <v>266</v>
      </c>
    </row>
    <row r="195" spans="1:3" ht="12">
      <c r="A195" s="81"/>
      <c r="C195" s="101" t="s">
        <v>267</v>
      </c>
    </row>
    <row r="196" spans="1:3" ht="12">
      <c r="A196" s="81"/>
      <c r="C196" s="101"/>
    </row>
    <row r="197" spans="1:3" ht="12">
      <c r="A197" s="81"/>
      <c r="C197" s="101"/>
    </row>
    <row r="198" spans="1:3" ht="12">
      <c r="A198" s="81"/>
      <c r="C198" s="101"/>
    </row>
    <row r="199" spans="1:3" ht="12">
      <c r="A199" s="81"/>
      <c r="C199" s="101"/>
    </row>
    <row r="200" spans="1:3" ht="12">
      <c r="A200" s="81">
        <v>15</v>
      </c>
      <c r="C200" s="73" t="s">
        <v>268</v>
      </c>
    </row>
    <row r="201" spans="3:12" ht="12">
      <c r="C201" s="101" t="s">
        <v>269</v>
      </c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1:12" ht="12">
      <c r="A202" s="81"/>
      <c r="C202" s="101" t="s">
        <v>270</v>
      </c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1:12" ht="12">
      <c r="A203" s="81"/>
      <c r="C203" s="101" t="s">
        <v>271</v>
      </c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1:3" ht="12">
      <c r="A204" s="81"/>
      <c r="C204" s="74" t="s">
        <v>272</v>
      </c>
    </row>
    <row r="205" ht="12">
      <c r="A205" s="81"/>
    </row>
    <row r="206" spans="1:3" ht="12">
      <c r="A206" s="81">
        <v>16</v>
      </c>
      <c r="C206" s="73" t="s">
        <v>273</v>
      </c>
    </row>
    <row r="207" spans="1:3" ht="12">
      <c r="A207" s="81"/>
      <c r="C207" s="74" t="s">
        <v>396</v>
      </c>
    </row>
    <row r="208" ht="12">
      <c r="A208" s="81"/>
    </row>
    <row r="209" spans="1:3" ht="12">
      <c r="A209" s="81">
        <v>17</v>
      </c>
      <c r="C209" s="73" t="s">
        <v>31</v>
      </c>
    </row>
    <row r="210" ht="12">
      <c r="C210" s="74" t="s">
        <v>274</v>
      </c>
    </row>
    <row r="211" ht="12">
      <c r="A211" s="81"/>
    </row>
    <row r="212" spans="1:10" ht="12">
      <c r="A212" s="81"/>
      <c r="H212" s="84" t="s">
        <v>275</v>
      </c>
      <c r="I212" s="84"/>
      <c r="J212" s="84" t="s">
        <v>275</v>
      </c>
    </row>
    <row r="213" spans="1:10" ht="12">
      <c r="A213" s="81"/>
      <c r="H213" s="84" t="s">
        <v>276</v>
      </c>
      <c r="I213" s="84"/>
      <c r="J213" s="84" t="s">
        <v>277</v>
      </c>
    </row>
    <row r="214" spans="1:10" ht="12">
      <c r="A214" s="81"/>
      <c r="H214" s="102" t="s">
        <v>278</v>
      </c>
      <c r="I214" s="84"/>
      <c r="J214" s="102" t="s">
        <v>278</v>
      </c>
    </row>
    <row r="215" spans="1:10" ht="12">
      <c r="A215" s="81"/>
      <c r="H215" s="94" t="s">
        <v>8</v>
      </c>
      <c r="I215" s="84"/>
      <c r="J215" s="94" t="s">
        <v>8</v>
      </c>
    </row>
    <row r="216" spans="1:10" ht="12">
      <c r="A216" s="81"/>
      <c r="H216" s="103"/>
      <c r="I216" s="103"/>
      <c r="J216" s="104"/>
    </row>
    <row r="217" spans="1:10" ht="12">
      <c r="A217" s="81"/>
      <c r="C217" s="74" t="s">
        <v>279</v>
      </c>
      <c r="H217" s="103">
        <f>4159+61</f>
        <v>4220</v>
      </c>
      <c r="I217" s="103"/>
      <c r="J217" s="104">
        <f>9498+61</f>
        <v>9559</v>
      </c>
    </row>
    <row r="218" spans="1:10" ht="12">
      <c r="A218" s="81"/>
      <c r="C218" s="74" t="s">
        <v>280</v>
      </c>
      <c r="H218" s="89">
        <f>571+48</f>
        <v>619</v>
      </c>
      <c r="I218" s="103"/>
      <c r="J218" s="105">
        <v>571</v>
      </c>
    </row>
    <row r="219" spans="1:10" ht="12">
      <c r="A219" s="81"/>
      <c r="H219" s="103">
        <f>SUM(H217:H218)</f>
        <v>4839</v>
      </c>
      <c r="I219" s="103"/>
      <c r="J219" s="104">
        <f>SUM(J217:J218)</f>
        <v>10130</v>
      </c>
    </row>
    <row r="220" spans="1:10" ht="12">
      <c r="A220" s="81"/>
      <c r="C220" s="74" t="s">
        <v>281</v>
      </c>
      <c r="H220" s="103">
        <v>46</v>
      </c>
      <c r="I220" s="103"/>
      <c r="J220" s="104">
        <v>46</v>
      </c>
    </row>
    <row r="221" spans="1:10" ht="12.75" thickBot="1">
      <c r="A221" s="81"/>
      <c r="H221" s="106">
        <f>SUM(H219:H220)</f>
        <v>4885</v>
      </c>
      <c r="I221" s="103"/>
      <c r="J221" s="107">
        <f>SUM(J219:J220)</f>
        <v>10176</v>
      </c>
    </row>
    <row r="222" spans="1:3" ht="12.75" thickTop="1">
      <c r="A222" s="81"/>
      <c r="C222" s="74" t="s">
        <v>282</v>
      </c>
    </row>
    <row r="223" spans="1:3" ht="12">
      <c r="A223" s="81"/>
      <c r="C223" s="74" t="s">
        <v>283</v>
      </c>
    </row>
    <row r="224" ht="12">
      <c r="A224" s="81"/>
    </row>
    <row r="225" ht="12">
      <c r="A225" s="81"/>
    </row>
    <row r="226" spans="1:3" ht="12">
      <c r="A226" s="81">
        <v>18</v>
      </c>
      <c r="C226" s="73" t="s">
        <v>284</v>
      </c>
    </row>
    <row r="227" spans="1:3" ht="12">
      <c r="A227" s="81"/>
      <c r="C227" s="74" t="s">
        <v>285</v>
      </c>
    </row>
    <row r="228" spans="1:3" ht="12">
      <c r="A228" s="81"/>
      <c r="C228" s="74" t="s">
        <v>286</v>
      </c>
    </row>
    <row r="229" ht="12">
      <c r="A229" s="81"/>
    </row>
    <row r="230" spans="1:3" ht="12">
      <c r="A230" s="81">
        <v>19</v>
      </c>
      <c r="C230" s="73" t="s">
        <v>287</v>
      </c>
    </row>
    <row r="231" spans="1:3" ht="12">
      <c r="A231" s="81"/>
      <c r="C231" s="74" t="s">
        <v>288</v>
      </c>
    </row>
    <row r="232" spans="1:10" ht="12">
      <c r="A232" s="81"/>
      <c r="J232" s="81"/>
    </row>
    <row r="233" spans="1:10" ht="12">
      <c r="A233" s="81"/>
      <c r="C233" s="74" t="s">
        <v>289</v>
      </c>
      <c r="J233" s="81"/>
    </row>
    <row r="234" spans="1:10" ht="12">
      <c r="A234" s="81"/>
      <c r="J234" s="85"/>
    </row>
    <row r="235" spans="1:10" ht="12">
      <c r="A235" s="81"/>
      <c r="H235" s="84" t="s">
        <v>290</v>
      </c>
      <c r="J235" s="84" t="s">
        <v>275</v>
      </c>
    </row>
    <row r="236" spans="1:10" ht="12">
      <c r="A236" s="81"/>
      <c r="H236" s="84" t="s">
        <v>291</v>
      </c>
      <c r="J236" s="84" t="s">
        <v>277</v>
      </c>
    </row>
    <row r="237" spans="1:10" ht="12">
      <c r="A237" s="81"/>
      <c r="H237" s="102" t="s">
        <v>278</v>
      </c>
      <c r="J237" s="102" t="s">
        <v>278</v>
      </c>
    </row>
    <row r="238" spans="1:10" ht="12">
      <c r="A238" s="81"/>
      <c r="E238" s="73"/>
      <c r="H238" s="84" t="s">
        <v>8</v>
      </c>
      <c r="J238" s="94" t="s">
        <v>8</v>
      </c>
    </row>
    <row r="239" spans="1:10" ht="12">
      <c r="A239" s="81"/>
      <c r="J239" s="84"/>
    </row>
    <row r="240" spans="1:10" ht="12">
      <c r="A240" s="81"/>
      <c r="C240" s="74" t="s">
        <v>292</v>
      </c>
      <c r="H240" s="108">
        <v>0</v>
      </c>
      <c r="I240" s="108"/>
      <c r="J240" s="108">
        <v>0</v>
      </c>
    </row>
    <row r="241" spans="1:10" ht="12">
      <c r="A241" s="81"/>
      <c r="H241" s="85"/>
      <c r="I241" s="85"/>
      <c r="J241" s="86"/>
    </row>
    <row r="242" spans="1:10" ht="12">
      <c r="A242" s="81"/>
      <c r="C242" s="74" t="s">
        <v>293</v>
      </c>
      <c r="H242" s="85">
        <v>0</v>
      </c>
      <c r="I242" s="85"/>
      <c r="J242" s="87">
        <v>0</v>
      </c>
    </row>
    <row r="243" spans="1:10" ht="12">
      <c r="A243" s="81"/>
      <c r="J243" s="84"/>
    </row>
    <row r="244" spans="1:10" ht="12">
      <c r="A244" s="81"/>
      <c r="C244" s="109" t="s">
        <v>294</v>
      </c>
      <c r="J244" s="84"/>
    </row>
    <row r="245" spans="1:10" ht="12">
      <c r="A245" s="81"/>
      <c r="J245" s="84"/>
    </row>
    <row r="246" spans="1:10" ht="12">
      <c r="A246" s="81"/>
      <c r="G246" s="84"/>
      <c r="H246" s="84" t="s">
        <v>295</v>
      </c>
      <c r="I246" s="84"/>
      <c r="J246" s="84" t="s">
        <v>296</v>
      </c>
    </row>
    <row r="247" spans="1:10" ht="12">
      <c r="A247" s="81"/>
      <c r="G247" s="84" t="s">
        <v>297</v>
      </c>
      <c r="H247" s="84" t="s">
        <v>298</v>
      </c>
      <c r="I247" s="84"/>
      <c r="J247" s="84"/>
    </row>
    <row r="248" spans="1:10" ht="12">
      <c r="A248" s="81"/>
      <c r="G248" s="84" t="s">
        <v>8</v>
      </c>
      <c r="H248" s="84" t="s">
        <v>8</v>
      </c>
      <c r="I248" s="84"/>
      <c r="J248" s="84" t="s">
        <v>8</v>
      </c>
    </row>
    <row r="249" spans="1:10" ht="12">
      <c r="A249" s="81"/>
      <c r="G249" s="78"/>
      <c r="H249" s="78"/>
      <c r="I249" s="78"/>
      <c r="J249" s="84"/>
    </row>
    <row r="250" spans="1:10" ht="12">
      <c r="A250" s="81"/>
      <c r="C250" s="74" t="s">
        <v>299</v>
      </c>
      <c r="G250" s="110">
        <v>4623</v>
      </c>
      <c r="H250" s="110">
        <v>4623</v>
      </c>
      <c r="I250" s="87"/>
      <c r="J250" s="111">
        <f>1849*1.49</f>
        <v>2755.0099999999998</v>
      </c>
    </row>
    <row r="251" spans="1:10" ht="12">
      <c r="A251" s="81"/>
      <c r="G251" s="110"/>
      <c r="H251" s="110"/>
      <c r="I251" s="87"/>
      <c r="J251" s="111"/>
    </row>
    <row r="252" spans="1:10" ht="12">
      <c r="A252" s="81">
        <v>20</v>
      </c>
      <c r="C252" s="73" t="s">
        <v>300</v>
      </c>
      <c r="J252" s="84"/>
    </row>
    <row r="253" spans="1:10" ht="12">
      <c r="A253" s="81"/>
      <c r="C253" s="74" t="s">
        <v>301</v>
      </c>
      <c r="J253" s="84"/>
    </row>
    <row r="254" spans="1:10" ht="12">
      <c r="A254" s="81"/>
      <c r="C254" s="74" t="s">
        <v>302</v>
      </c>
      <c r="J254" s="84"/>
    </row>
    <row r="255" spans="1:10" ht="12">
      <c r="A255" s="81"/>
      <c r="J255" s="85"/>
    </row>
    <row r="256" spans="1:10" ht="12">
      <c r="A256" s="81"/>
      <c r="C256" s="74" t="s">
        <v>374</v>
      </c>
      <c r="J256" s="85"/>
    </row>
    <row r="257" spans="1:10" ht="12">
      <c r="A257" s="81"/>
      <c r="C257" s="74" t="s">
        <v>371</v>
      </c>
      <c r="J257" s="85"/>
    </row>
    <row r="258" spans="1:10" ht="12">
      <c r="A258" s="81"/>
      <c r="J258" s="85"/>
    </row>
    <row r="259" spans="1:10" ht="12">
      <c r="A259" s="81"/>
      <c r="C259" s="74" t="s">
        <v>303</v>
      </c>
      <c r="J259" s="85"/>
    </row>
    <row r="260" spans="1:10" ht="12">
      <c r="A260" s="81"/>
      <c r="C260" s="74" t="s">
        <v>304</v>
      </c>
      <c r="J260" s="85"/>
    </row>
    <row r="261" spans="1:10" ht="12">
      <c r="A261" s="81"/>
      <c r="C261" s="74" t="s">
        <v>373</v>
      </c>
      <c r="J261" s="85"/>
    </row>
    <row r="262" spans="1:10" ht="12">
      <c r="A262" s="81"/>
      <c r="C262" s="74" t="s">
        <v>305</v>
      </c>
      <c r="J262" s="85"/>
    </row>
    <row r="263" spans="1:10" ht="12">
      <c r="A263" s="81"/>
      <c r="J263" s="85"/>
    </row>
    <row r="264" spans="1:10" ht="12">
      <c r="A264" s="81"/>
      <c r="J264" s="85"/>
    </row>
    <row r="265" spans="1:10" ht="12">
      <c r="A265" s="81"/>
      <c r="J265" s="85"/>
    </row>
    <row r="266" spans="1:10" ht="12">
      <c r="A266" s="81"/>
      <c r="C266" s="74" t="s">
        <v>306</v>
      </c>
      <c r="J266" s="85"/>
    </row>
    <row r="267" spans="1:10" ht="12">
      <c r="A267" s="81"/>
      <c r="C267" s="74" t="s">
        <v>307</v>
      </c>
      <c r="J267" s="85"/>
    </row>
    <row r="268" spans="1:10" ht="12">
      <c r="A268" s="81"/>
      <c r="C268" s="74" t="s">
        <v>308</v>
      </c>
      <c r="J268" s="85"/>
    </row>
    <row r="269" spans="1:10" ht="12">
      <c r="A269" s="81"/>
      <c r="J269" s="85"/>
    </row>
    <row r="270" spans="1:10" ht="12">
      <c r="A270" s="81"/>
      <c r="C270" s="74" t="s">
        <v>309</v>
      </c>
      <c r="J270" s="85"/>
    </row>
    <row r="271" spans="1:10" ht="12">
      <c r="A271" s="81"/>
      <c r="C271" s="74" t="s">
        <v>310</v>
      </c>
      <c r="J271" s="85"/>
    </row>
    <row r="272" spans="1:10" ht="12">
      <c r="A272" s="81"/>
      <c r="C272" s="74" t="s">
        <v>375</v>
      </c>
      <c r="J272" s="85"/>
    </row>
    <row r="273" spans="1:10" ht="12">
      <c r="A273" s="81"/>
      <c r="C273" s="74" t="s">
        <v>311</v>
      </c>
      <c r="J273" s="85"/>
    </row>
    <row r="274" spans="1:10" ht="12">
      <c r="A274" s="81"/>
      <c r="C274" s="74" t="s">
        <v>376</v>
      </c>
      <c r="J274" s="85"/>
    </row>
    <row r="275" spans="1:10" ht="12">
      <c r="A275" s="81"/>
      <c r="C275" s="74" t="s">
        <v>377</v>
      </c>
      <c r="J275" s="85"/>
    </row>
    <row r="276" spans="1:10" ht="12">
      <c r="A276" s="81"/>
      <c r="J276" s="85"/>
    </row>
    <row r="277" spans="1:10" ht="12">
      <c r="A277" s="81">
        <v>21</v>
      </c>
      <c r="C277" s="73" t="s">
        <v>312</v>
      </c>
      <c r="J277" s="85"/>
    </row>
    <row r="278" spans="1:10" ht="12">
      <c r="A278" s="81"/>
      <c r="C278" s="74" t="s">
        <v>313</v>
      </c>
      <c r="J278" s="85"/>
    </row>
    <row r="279" spans="1:10" ht="12">
      <c r="A279" s="81"/>
      <c r="J279" s="85"/>
    </row>
    <row r="280" spans="1:12" ht="12">
      <c r="A280" s="81"/>
      <c r="J280" s="84" t="s">
        <v>229</v>
      </c>
      <c r="K280" s="84"/>
      <c r="L280" s="84" t="s">
        <v>229</v>
      </c>
    </row>
    <row r="281" spans="1:12" ht="12">
      <c r="A281" s="81"/>
      <c r="B281" s="74" t="s">
        <v>201</v>
      </c>
      <c r="C281" s="109" t="s">
        <v>314</v>
      </c>
      <c r="J281" s="102" t="s">
        <v>278</v>
      </c>
      <c r="K281" s="84"/>
      <c r="L281" s="102" t="s">
        <v>7</v>
      </c>
    </row>
    <row r="282" spans="1:12" ht="12">
      <c r="A282" s="81"/>
      <c r="J282" s="84" t="s">
        <v>8</v>
      </c>
      <c r="K282" s="84"/>
      <c r="L282" s="84" t="s">
        <v>8</v>
      </c>
    </row>
    <row r="283" spans="1:3" ht="12">
      <c r="A283" s="81"/>
      <c r="C283" s="74" t="s">
        <v>233</v>
      </c>
    </row>
    <row r="284" ht="12">
      <c r="A284" s="81"/>
    </row>
    <row r="285" spans="1:12" ht="12">
      <c r="A285" s="81"/>
      <c r="D285" s="74" t="s">
        <v>315</v>
      </c>
      <c r="J285" s="101">
        <v>443</v>
      </c>
      <c r="K285" s="101"/>
      <c r="L285" s="103">
        <v>626</v>
      </c>
    </row>
    <row r="286" spans="1:12" ht="12">
      <c r="A286" s="81"/>
      <c r="D286" s="74" t="s">
        <v>316</v>
      </c>
      <c r="J286" s="101"/>
      <c r="K286" s="101"/>
      <c r="L286" s="103"/>
    </row>
    <row r="287" spans="1:12" ht="12">
      <c r="A287" s="81"/>
      <c r="D287" s="74" t="s">
        <v>317</v>
      </c>
      <c r="J287" s="103">
        <v>6281</v>
      </c>
      <c r="K287" s="101"/>
      <c r="L287" s="103">
        <v>3292</v>
      </c>
    </row>
    <row r="288" spans="1:12" ht="12">
      <c r="A288" s="81"/>
      <c r="D288" s="74" t="s">
        <v>318</v>
      </c>
      <c r="J288" s="98">
        <v>1286</v>
      </c>
      <c r="K288" s="101"/>
      <c r="L288" s="98">
        <v>0</v>
      </c>
    </row>
    <row r="289" spans="1:12" ht="12">
      <c r="A289" s="81"/>
      <c r="D289" s="74" t="s">
        <v>319</v>
      </c>
      <c r="J289" s="89">
        <v>3303</v>
      </c>
      <c r="K289" s="101"/>
      <c r="L289" s="89">
        <v>3303</v>
      </c>
    </row>
    <row r="290" spans="1:12" ht="12.75" thickBot="1">
      <c r="A290" s="81"/>
      <c r="J290" s="106">
        <f>SUM(J285:J289)</f>
        <v>11313</v>
      </c>
      <c r="K290" s="112"/>
      <c r="L290" s="106">
        <f>SUM(L285:L289)</f>
        <v>7221</v>
      </c>
    </row>
    <row r="291" spans="1:12" ht="12.75" thickTop="1">
      <c r="A291" s="81"/>
      <c r="C291" s="74" t="s">
        <v>230</v>
      </c>
      <c r="J291" s="103"/>
      <c r="K291" s="101"/>
      <c r="L291" s="103"/>
    </row>
    <row r="292" spans="1:12" ht="12">
      <c r="A292" s="81"/>
      <c r="D292" s="74" t="s">
        <v>317</v>
      </c>
      <c r="J292" s="103">
        <f>'[1]notes-w'!L39</f>
        <v>0</v>
      </c>
      <c r="K292" s="101"/>
      <c r="L292" s="103">
        <v>3</v>
      </c>
    </row>
    <row r="293" spans="1:12" ht="12">
      <c r="A293" s="81"/>
      <c r="D293" s="74" t="s">
        <v>320</v>
      </c>
      <c r="J293" s="103">
        <f>'[1]notes-w'!L40</f>
        <v>100234</v>
      </c>
      <c r="K293" s="101"/>
      <c r="L293" s="103">
        <v>100345</v>
      </c>
    </row>
    <row r="294" spans="1:12" ht="12.75" thickBot="1">
      <c r="A294" s="81"/>
      <c r="J294" s="106">
        <f>SUM(J292:J293)</f>
        <v>100234</v>
      </c>
      <c r="K294" s="101"/>
      <c r="L294" s="106">
        <f>SUM(L292:L293)</f>
        <v>100348</v>
      </c>
    </row>
    <row r="295" spans="1:12" ht="13.5" thickBot="1" thickTop="1">
      <c r="A295" s="81"/>
      <c r="C295" s="74" t="s">
        <v>95</v>
      </c>
      <c r="J295" s="106">
        <f>J290+J294</f>
        <v>111547</v>
      </c>
      <c r="K295" s="101"/>
      <c r="L295" s="106">
        <f>L290+L294</f>
        <v>107569</v>
      </c>
    </row>
    <row r="296" spans="1:12" ht="12.75" thickTop="1">
      <c r="A296" s="81"/>
      <c r="J296" s="98"/>
      <c r="K296" s="101"/>
      <c r="L296" s="98"/>
    </row>
    <row r="297" spans="1:12" ht="12">
      <c r="A297" s="81"/>
      <c r="B297" s="74" t="s">
        <v>214</v>
      </c>
      <c r="C297" s="109" t="s">
        <v>321</v>
      </c>
      <c r="J297" s="98"/>
      <c r="K297" s="101"/>
      <c r="L297" s="98"/>
    </row>
    <row r="298" spans="1:12" ht="12">
      <c r="A298" s="81"/>
      <c r="C298" s="109"/>
      <c r="J298" s="98"/>
      <c r="K298" s="101"/>
      <c r="L298" s="113"/>
    </row>
    <row r="299" spans="1:12" ht="12">
      <c r="A299" s="81"/>
      <c r="J299" s="98"/>
      <c r="K299" s="101"/>
      <c r="L299" s="113"/>
    </row>
    <row r="300" spans="1:12" ht="12">
      <c r="A300" s="81"/>
      <c r="C300" s="74" t="s">
        <v>322</v>
      </c>
      <c r="J300" s="98">
        <v>9692</v>
      </c>
      <c r="K300" s="101"/>
      <c r="L300" s="103">
        <v>8995</v>
      </c>
    </row>
    <row r="301" spans="1:12" ht="12">
      <c r="A301" s="81"/>
      <c r="C301" s="74" t="s">
        <v>323</v>
      </c>
      <c r="J301" s="89">
        <f>'[1]notes-w'!L70</f>
        <v>73390</v>
      </c>
      <c r="K301" s="101"/>
      <c r="L301" s="89">
        <v>0</v>
      </c>
    </row>
    <row r="302" spans="1:12" ht="12">
      <c r="A302" s="81"/>
      <c r="C302" s="74" t="s">
        <v>95</v>
      </c>
      <c r="J302" s="98">
        <f>SUM(J300:J301)</f>
        <v>83082</v>
      </c>
      <c r="K302" s="101"/>
      <c r="L302" s="98">
        <f>SUM(L300:L301)</f>
        <v>8995</v>
      </c>
    </row>
    <row r="303" spans="1:12" ht="12">
      <c r="A303" s="81"/>
      <c r="C303" s="77" t="s">
        <v>324</v>
      </c>
      <c r="D303" s="74" t="s">
        <v>325</v>
      </c>
      <c r="J303" s="103"/>
      <c r="K303" s="101"/>
      <c r="L303" s="103"/>
    </row>
    <row r="304" spans="1:12" ht="12">
      <c r="A304" s="81"/>
      <c r="C304" s="77"/>
      <c r="D304" s="74" t="s">
        <v>326</v>
      </c>
      <c r="J304" s="103">
        <f>'[1]notes-w'!L74</f>
        <v>-3303</v>
      </c>
      <c r="K304" s="101"/>
      <c r="L304" s="103">
        <v>-3303</v>
      </c>
    </row>
    <row r="305" spans="1:12" ht="12.75" thickBot="1">
      <c r="A305" s="80"/>
      <c r="C305" s="77"/>
      <c r="J305" s="106">
        <f>SUM(J302:J304)</f>
        <v>79779</v>
      </c>
      <c r="K305" s="101"/>
      <c r="L305" s="106">
        <f>SUM(L302:L304)</f>
        <v>5692</v>
      </c>
    </row>
    <row r="306" spans="1:12" ht="12.75" thickTop="1">
      <c r="A306" s="81"/>
      <c r="J306" s="101"/>
      <c r="K306" s="101"/>
      <c r="L306" s="101"/>
    </row>
    <row r="307" spans="1:12" ht="12">
      <c r="A307" s="81"/>
      <c r="C307" s="74" t="s">
        <v>327</v>
      </c>
      <c r="J307" s="103">
        <v>1199</v>
      </c>
      <c r="K307" s="103"/>
      <c r="L307" s="103">
        <v>1480</v>
      </c>
    </row>
    <row r="308" spans="1:12" ht="12">
      <c r="A308" s="80"/>
      <c r="J308" s="98"/>
      <c r="K308" s="103"/>
      <c r="L308" s="98"/>
    </row>
    <row r="309" spans="1:12" ht="12">
      <c r="A309" s="81"/>
      <c r="C309" s="77" t="s">
        <v>324</v>
      </c>
      <c r="D309" s="74" t="s">
        <v>325</v>
      </c>
      <c r="J309" s="98"/>
      <c r="K309" s="101"/>
      <c r="L309" s="98"/>
    </row>
    <row r="310" spans="1:12" ht="12">
      <c r="A310" s="81"/>
      <c r="D310" s="74" t="s">
        <v>328</v>
      </c>
      <c r="J310" s="98">
        <v>-443</v>
      </c>
      <c r="K310" s="101"/>
      <c r="L310" s="98">
        <v>-626</v>
      </c>
    </row>
    <row r="311" spans="1:12" ht="12.75" thickBot="1">
      <c r="A311" s="80"/>
      <c r="J311" s="106">
        <f>SUM(J307:J310)</f>
        <v>756</v>
      </c>
      <c r="K311" s="101"/>
      <c r="L311" s="114">
        <f>SUM(L307:L310)</f>
        <v>854</v>
      </c>
    </row>
    <row r="312" spans="1:12" ht="12.75" thickTop="1">
      <c r="A312" s="80"/>
      <c r="B312" s="74" t="s">
        <v>329</v>
      </c>
      <c r="C312" s="109" t="s">
        <v>330</v>
      </c>
      <c r="J312" s="91"/>
      <c r="L312" s="115"/>
    </row>
    <row r="313" spans="1:12" ht="12">
      <c r="A313" s="80"/>
      <c r="C313" s="109"/>
      <c r="J313" s="91"/>
      <c r="L313" s="115"/>
    </row>
    <row r="314" spans="1:12" ht="12">
      <c r="A314" s="80"/>
      <c r="C314" s="74" t="s">
        <v>331</v>
      </c>
      <c r="J314" s="91"/>
      <c r="L314" s="115"/>
    </row>
    <row r="315" spans="11:12" ht="12">
      <c r="K315" s="84"/>
      <c r="L315" s="102"/>
    </row>
    <row r="316" spans="1:12" ht="12">
      <c r="A316" s="80">
        <v>22</v>
      </c>
      <c r="C316" s="73" t="s">
        <v>332</v>
      </c>
      <c r="K316" s="84"/>
      <c r="L316" s="102"/>
    </row>
    <row r="317" spans="1:12" ht="12">
      <c r="A317" s="80"/>
      <c r="C317" s="101" t="s">
        <v>333</v>
      </c>
      <c r="D317" s="101"/>
      <c r="E317" s="101"/>
      <c r="F317" s="101"/>
      <c r="G317" s="101"/>
      <c r="H317" s="101"/>
      <c r="I317" s="101"/>
      <c r="J317" s="101"/>
      <c r="K317" s="116"/>
      <c r="L317" s="117"/>
    </row>
    <row r="318" spans="1:12" ht="12">
      <c r="A318" s="80"/>
      <c r="C318" s="101" t="s">
        <v>334</v>
      </c>
      <c r="D318" s="101"/>
      <c r="E318" s="101"/>
      <c r="F318" s="101"/>
      <c r="G318" s="101"/>
      <c r="H318" s="101"/>
      <c r="I318" s="101"/>
      <c r="J318" s="101"/>
      <c r="K318" s="116"/>
      <c r="L318" s="117"/>
    </row>
    <row r="319" spans="1:12" ht="12">
      <c r="A319" s="80"/>
      <c r="C319" s="101" t="s">
        <v>335</v>
      </c>
      <c r="D319" s="101"/>
      <c r="E319" s="101"/>
      <c r="F319" s="101"/>
      <c r="G319" s="101"/>
      <c r="H319" s="101"/>
      <c r="I319" s="101"/>
      <c r="J319" s="101"/>
      <c r="K319" s="116"/>
      <c r="L319" s="117"/>
    </row>
    <row r="320" spans="1:12" ht="12">
      <c r="A320" s="80"/>
      <c r="K320" s="84"/>
      <c r="L320" s="102"/>
    </row>
    <row r="321" spans="1:12" ht="12">
      <c r="A321" s="80"/>
      <c r="K321" s="84"/>
      <c r="L321" s="102"/>
    </row>
    <row r="322" spans="1:12" ht="12">
      <c r="A322" s="80">
        <v>23</v>
      </c>
      <c r="C322" s="73" t="s">
        <v>336</v>
      </c>
      <c r="K322" s="84"/>
      <c r="L322" s="102"/>
    </row>
    <row r="323" spans="1:12" ht="12">
      <c r="A323" s="80"/>
      <c r="C323" s="74" t="s">
        <v>337</v>
      </c>
      <c r="K323" s="84"/>
      <c r="L323" s="94"/>
    </row>
    <row r="324" ht="12">
      <c r="A324" s="80"/>
    </row>
    <row r="325" ht="12">
      <c r="A325" s="80"/>
    </row>
    <row r="326" ht="12">
      <c r="A326" s="80"/>
    </row>
    <row r="327" ht="12">
      <c r="A327" s="80"/>
    </row>
    <row r="328" ht="12">
      <c r="A328" s="80"/>
    </row>
    <row r="329" ht="12">
      <c r="A329" s="80"/>
    </row>
    <row r="330" ht="12">
      <c r="A330" s="80"/>
    </row>
    <row r="331" spans="1:12" ht="13.5">
      <c r="A331" s="80">
        <v>24</v>
      </c>
      <c r="C331" s="73" t="s">
        <v>338</v>
      </c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1:3" ht="12" customHeight="1">
      <c r="A332" s="80"/>
      <c r="C332" s="74" t="s">
        <v>339</v>
      </c>
    </row>
    <row r="333" ht="12" customHeight="1">
      <c r="A333" s="80"/>
    </row>
    <row r="334" spans="1:3" ht="12" customHeight="1">
      <c r="A334" s="80"/>
      <c r="C334" s="74" t="s">
        <v>372</v>
      </c>
    </row>
    <row r="335" spans="1:3" ht="12" customHeight="1">
      <c r="A335" s="80"/>
      <c r="C335" s="74" t="s">
        <v>340</v>
      </c>
    </row>
    <row r="336" spans="1:3" ht="12" customHeight="1">
      <c r="A336" s="80"/>
      <c r="C336" s="74" t="s">
        <v>341</v>
      </c>
    </row>
    <row r="337" spans="1:3" ht="12" customHeight="1">
      <c r="A337" s="80"/>
      <c r="C337" s="74" t="s">
        <v>342</v>
      </c>
    </row>
    <row r="338" spans="1:12" ht="10.5" customHeight="1">
      <c r="A338" s="80"/>
      <c r="L338"/>
    </row>
    <row r="339" spans="1:12" ht="13.5" customHeight="1">
      <c r="A339" s="80">
        <v>25</v>
      </c>
      <c r="C339" s="73" t="s">
        <v>343</v>
      </c>
      <c r="L339"/>
    </row>
    <row r="340" spans="1:12" ht="12.75">
      <c r="A340" s="80"/>
      <c r="C340" s="128" t="s">
        <v>378</v>
      </c>
      <c r="L340"/>
    </row>
    <row r="341" spans="1:12" ht="12.75">
      <c r="A341" s="80"/>
      <c r="C341" s="74" t="s">
        <v>379</v>
      </c>
      <c r="H341" s="91"/>
      <c r="J341" s="119"/>
      <c r="L341"/>
    </row>
    <row r="342" spans="1:12" ht="12.75">
      <c r="A342" s="80"/>
      <c r="H342" s="91"/>
      <c r="J342" s="119"/>
      <c r="L342"/>
    </row>
    <row r="343" spans="1:12" ht="12.75">
      <c r="A343" s="80"/>
      <c r="C343" s="74" t="s">
        <v>397</v>
      </c>
      <c r="L343"/>
    </row>
    <row r="344" spans="1:12" ht="12.75">
      <c r="A344" s="80"/>
      <c r="C344" s="74" t="s">
        <v>380</v>
      </c>
      <c r="L344"/>
    </row>
    <row r="345" spans="1:12" ht="12.75">
      <c r="A345" s="80"/>
      <c r="C345" s="74" t="s">
        <v>381</v>
      </c>
      <c r="L345"/>
    </row>
    <row r="346" spans="1:12" ht="12.75">
      <c r="A346" s="80"/>
      <c r="C346" s="74" t="s">
        <v>382</v>
      </c>
      <c r="L346"/>
    </row>
    <row r="347" spans="1:12" ht="12.75">
      <c r="A347" s="80"/>
      <c r="C347" s="125" t="s">
        <v>383</v>
      </c>
      <c r="L347"/>
    </row>
    <row r="348" spans="1:12" ht="12.75">
      <c r="A348" s="80"/>
      <c r="C348" s="125" t="s">
        <v>384</v>
      </c>
      <c r="L348"/>
    </row>
    <row r="349" spans="1:12" ht="12.75">
      <c r="A349" s="80"/>
      <c r="H349" s="91"/>
      <c r="J349" s="119"/>
      <c r="L349"/>
    </row>
    <row r="350" spans="1:12" ht="12.75">
      <c r="A350" s="80"/>
      <c r="H350" s="91"/>
      <c r="J350" s="119"/>
      <c r="L350"/>
    </row>
    <row r="351" spans="1:12" ht="11.25" customHeight="1">
      <c r="A351" s="80">
        <v>26</v>
      </c>
      <c r="C351" s="73" t="s">
        <v>344</v>
      </c>
      <c r="H351" s="91"/>
      <c r="J351" s="119"/>
      <c r="L351"/>
    </row>
    <row r="352" spans="1:12" ht="12.75">
      <c r="A352" s="80"/>
      <c r="C352" s="74" t="s">
        <v>345</v>
      </c>
      <c r="H352" s="91"/>
      <c r="J352" s="119"/>
      <c r="L352"/>
    </row>
    <row r="353" spans="1:3" ht="12">
      <c r="A353" s="80"/>
      <c r="C353" s="74" t="s">
        <v>346</v>
      </c>
    </row>
    <row r="354" spans="1:3" ht="12">
      <c r="A354" s="80"/>
      <c r="C354" s="74" t="s">
        <v>347</v>
      </c>
    </row>
    <row r="355" ht="12">
      <c r="A355" s="80"/>
    </row>
    <row r="356" spans="10:12" ht="12">
      <c r="J356" s="132" t="s">
        <v>348</v>
      </c>
      <c r="K356" s="132"/>
      <c r="L356" s="132"/>
    </row>
    <row r="357" spans="10:12" ht="12">
      <c r="J357" s="84"/>
      <c r="K357" s="84"/>
      <c r="L357" s="84"/>
    </row>
    <row r="358" spans="10:12" ht="14.25" customHeight="1">
      <c r="J358" s="120">
        <v>37621</v>
      </c>
      <c r="K358" s="120"/>
      <c r="L358" s="120">
        <v>37256</v>
      </c>
    </row>
    <row r="359" spans="10:12" ht="16.5" customHeight="1">
      <c r="J359" s="84" t="s">
        <v>8</v>
      </c>
      <c r="K359" s="84"/>
      <c r="L359" s="84" t="s">
        <v>8</v>
      </c>
    </row>
    <row r="360" spans="1:12" ht="16.5" customHeight="1">
      <c r="A360" s="81"/>
      <c r="J360" s="84"/>
      <c r="K360" s="84"/>
      <c r="L360" s="84"/>
    </row>
    <row r="361" spans="1:12" ht="12">
      <c r="A361" s="81"/>
      <c r="C361" s="74" t="s">
        <v>349</v>
      </c>
      <c r="J361" s="121">
        <f>'[1]cis'!G46</f>
        <v>7523.029399999999</v>
      </c>
      <c r="K361" s="121"/>
      <c r="L361" s="121">
        <v>18117</v>
      </c>
    </row>
    <row r="362" spans="1:12" ht="12" customHeight="1">
      <c r="A362" s="81"/>
      <c r="J362" s="121"/>
      <c r="K362" s="121"/>
      <c r="L362" s="121"/>
    </row>
    <row r="363" spans="1:12" ht="12">
      <c r="A363" s="81"/>
      <c r="C363" s="74" t="s">
        <v>350</v>
      </c>
      <c r="J363" s="121">
        <v>70000</v>
      </c>
      <c r="K363" s="121"/>
      <c r="L363" s="121">
        <v>70000</v>
      </c>
    </row>
    <row r="364" spans="1:12" ht="14.25" customHeight="1">
      <c r="A364" s="81"/>
      <c r="J364" s="121"/>
      <c r="K364" s="121"/>
      <c r="L364" s="121"/>
    </row>
    <row r="365" spans="1:12" ht="12.75" thickBot="1">
      <c r="A365" s="81"/>
      <c r="C365" s="74" t="s">
        <v>351</v>
      </c>
      <c r="J365" s="122">
        <f>J361/J363*100</f>
        <v>10.747184857142857</v>
      </c>
      <c r="K365" s="123"/>
      <c r="L365" s="122">
        <f>L361/L363*100</f>
        <v>25.88142857142857</v>
      </c>
    </row>
    <row r="366" spans="1:12" ht="12.75" thickTop="1">
      <c r="A366" s="81"/>
      <c r="J366" s="124"/>
      <c r="K366" s="123"/>
      <c r="L366" s="124"/>
    </row>
    <row r="367" spans="1:12" ht="13.5" customHeight="1">
      <c r="A367" s="74">
        <v>27</v>
      </c>
      <c r="C367" s="73" t="s">
        <v>352</v>
      </c>
      <c r="K367" s="85"/>
      <c r="L367"/>
    </row>
    <row r="368" spans="1:3" ht="12">
      <c r="A368" s="81"/>
      <c r="C368" s="74" t="s">
        <v>353</v>
      </c>
    </row>
    <row r="369" spans="1:3" ht="12">
      <c r="A369" s="81"/>
      <c r="C369" s="74" t="s">
        <v>354</v>
      </c>
    </row>
    <row r="370" spans="1:3" ht="12">
      <c r="A370" s="81"/>
      <c r="C370" s="74" t="s">
        <v>355</v>
      </c>
    </row>
    <row r="372" ht="12">
      <c r="A372" s="80"/>
    </row>
    <row r="373" ht="12">
      <c r="A373" s="81"/>
    </row>
    <row r="374" ht="12">
      <c r="A374" s="80"/>
    </row>
    <row r="375" ht="12">
      <c r="A375" s="80"/>
    </row>
    <row r="376" ht="12">
      <c r="A376" s="81"/>
    </row>
    <row r="378" ht="9" customHeight="1">
      <c r="A378" s="81"/>
    </row>
    <row r="379" ht="12">
      <c r="A379" s="125" t="s">
        <v>356</v>
      </c>
    </row>
    <row r="380" ht="12">
      <c r="A380" s="81"/>
    </row>
    <row r="381" ht="12">
      <c r="A381" s="81"/>
    </row>
    <row r="382" ht="12">
      <c r="A382" s="81"/>
    </row>
    <row r="383" ht="12">
      <c r="A383" s="81"/>
    </row>
    <row r="384" ht="12">
      <c r="A384" s="81"/>
    </row>
    <row r="385" ht="12">
      <c r="A385" s="126" t="s">
        <v>357</v>
      </c>
    </row>
    <row r="386" ht="12">
      <c r="A386" s="125" t="s">
        <v>358</v>
      </c>
    </row>
    <row r="387" ht="9" customHeight="1">
      <c r="A387" s="125"/>
    </row>
    <row r="388" ht="11.25" customHeight="1">
      <c r="A388" s="125" t="s">
        <v>359</v>
      </c>
    </row>
    <row r="389" ht="12">
      <c r="A389" s="127" t="s">
        <v>385</v>
      </c>
    </row>
    <row r="390" ht="12">
      <c r="A390" s="125"/>
    </row>
    <row r="391" ht="12">
      <c r="A391" s="125"/>
    </row>
    <row r="392" ht="12">
      <c r="A392" s="125"/>
    </row>
    <row r="393" ht="12">
      <c r="A393" s="81"/>
    </row>
    <row r="394" ht="12">
      <c r="A394" s="81"/>
    </row>
    <row r="395" ht="12">
      <c r="A395" s="81"/>
    </row>
    <row r="396" ht="12">
      <c r="A396" s="81"/>
    </row>
    <row r="397" ht="12">
      <c r="A397" s="81"/>
    </row>
    <row r="398" ht="12">
      <c r="A398" s="81"/>
    </row>
    <row r="399" ht="12">
      <c r="A399" s="81"/>
    </row>
    <row r="400" ht="12">
      <c r="A400" s="81"/>
    </row>
    <row r="401" ht="12">
      <c r="A401" s="81"/>
    </row>
    <row r="402" ht="12">
      <c r="A402" s="81"/>
    </row>
    <row r="403" ht="12">
      <c r="A403" s="81"/>
    </row>
    <row r="404" ht="12">
      <c r="A404" s="81"/>
    </row>
    <row r="405" ht="12">
      <c r="A405" s="81"/>
    </row>
    <row r="406" ht="12">
      <c r="A406" s="81"/>
    </row>
    <row r="407" ht="12">
      <c r="A407" s="81"/>
    </row>
    <row r="408" ht="12">
      <c r="A408" s="81"/>
    </row>
    <row r="409" ht="12">
      <c r="A409" s="81"/>
    </row>
    <row r="410" ht="12">
      <c r="A410" s="81"/>
    </row>
    <row r="411" ht="12">
      <c r="A411" s="81"/>
    </row>
    <row r="412" ht="12">
      <c r="A412" s="81"/>
    </row>
    <row r="413" ht="12">
      <c r="A413" s="81"/>
    </row>
    <row r="414" ht="12">
      <c r="A414" s="81"/>
    </row>
    <row r="415" ht="12">
      <c r="A415" s="81"/>
    </row>
    <row r="416" ht="12">
      <c r="A416" s="81"/>
    </row>
    <row r="417" ht="12">
      <c r="A417" s="81"/>
    </row>
    <row r="418" ht="12">
      <c r="A418" s="81"/>
    </row>
    <row r="419" ht="12">
      <c r="A419" s="81"/>
    </row>
    <row r="420" ht="12">
      <c r="A420" s="81"/>
    </row>
    <row r="421" ht="12">
      <c r="A421" s="81"/>
    </row>
    <row r="422" ht="12">
      <c r="A422" s="81"/>
    </row>
    <row r="423" ht="12">
      <c r="A423" s="81"/>
    </row>
    <row r="424" ht="12">
      <c r="A424" s="81"/>
    </row>
    <row r="425" ht="12">
      <c r="A425" s="81"/>
    </row>
    <row r="426" ht="12">
      <c r="A426" s="81"/>
    </row>
    <row r="427" ht="12">
      <c r="A427" s="81"/>
    </row>
    <row r="428" ht="12">
      <c r="A428" s="81"/>
    </row>
    <row r="429" ht="12">
      <c r="A429" s="81"/>
    </row>
    <row r="430" ht="12">
      <c r="A430" s="81"/>
    </row>
    <row r="431" ht="12">
      <c r="A431" s="81"/>
    </row>
    <row r="432" ht="12">
      <c r="A432" s="81"/>
    </row>
    <row r="433" ht="12">
      <c r="A433" s="81"/>
    </row>
    <row r="434" ht="12">
      <c r="A434" s="81"/>
    </row>
    <row r="435" ht="12">
      <c r="A435" s="81"/>
    </row>
    <row r="436" ht="12">
      <c r="A436" s="81"/>
    </row>
    <row r="437" ht="12">
      <c r="A437" s="81"/>
    </row>
    <row r="438" ht="12">
      <c r="A438" s="81"/>
    </row>
    <row r="439" ht="12">
      <c r="A439" s="81"/>
    </row>
    <row r="440" ht="12">
      <c r="A440" s="81"/>
    </row>
    <row r="441" ht="12">
      <c r="A441" s="81"/>
    </row>
    <row r="442" ht="12">
      <c r="A442" s="81"/>
    </row>
    <row r="443" ht="12">
      <c r="A443" s="81"/>
    </row>
    <row r="444" ht="12">
      <c r="A444" s="81"/>
    </row>
    <row r="445" ht="12">
      <c r="A445" s="81"/>
    </row>
    <row r="446" ht="12">
      <c r="A446" s="81"/>
    </row>
    <row r="447" ht="12">
      <c r="A447" s="81"/>
    </row>
    <row r="448" ht="12">
      <c r="A448" s="81"/>
    </row>
    <row r="449" ht="12">
      <c r="A449" s="81"/>
    </row>
    <row r="450" ht="12">
      <c r="A450" s="81"/>
    </row>
    <row r="451" ht="12">
      <c r="A451" s="81"/>
    </row>
    <row r="452" ht="12">
      <c r="A452" s="81"/>
    </row>
    <row r="453" ht="12">
      <c r="A453" s="81"/>
    </row>
    <row r="454" ht="12">
      <c r="A454" s="81"/>
    </row>
    <row r="455" ht="12">
      <c r="A455" s="81"/>
    </row>
    <row r="456" ht="12">
      <c r="A456" s="81"/>
    </row>
    <row r="457" ht="12">
      <c r="A457" s="81"/>
    </row>
    <row r="458" ht="12">
      <c r="A458" s="81"/>
    </row>
    <row r="459" ht="12">
      <c r="A459" s="81"/>
    </row>
    <row r="460" ht="12">
      <c r="A460" s="81"/>
    </row>
    <row r="461" ht="12">
      <c r="A461" s="81"/>
    </row>
    <row r="462" ht="12">
      <c r="A462" s="81"/>
    </row>
    <row r="463" ht="12">
      <c r="A463" s="81"/>
    </row>
    <row r="464" ht="12">
      <c r="A464" s="81"/>
    </row>
    <row r="465" ht="12">
      <c r="A465" s="81"/>
    </row>
    <row r="466" ht="12">
      <c r="A466" s="81"/>
    </row>
    <row r="467" ht="12">
      <c r="A467" s="81"/>
    </row>
    <row r="468" ht="12">
      <c r="A468" s="81"/>
    </row>
    <row r="469" ht="12">
      <c r="A469" s="81"/>
    </row>
    <row r="470" ht="12">
      <c r="A470" s="81"/>
    </row>
    <row r="471" ht="12">
      <c r="A471" s="81"/>
    </row>
    <row r="472" ht="12">
      <c r="A472" s="81"/>
    </row>
    <row r="473" ht="12">
      <c r="A473" s="81"/>
    </row>
    <row r="474" ht="12">
      <c r="A474" s="81"/>
    </row>
    <row r="475" ht="12">
      <c r="A475" s="81"/>
    </row>
    <row r="476" ht="12">
      <c r="A476" s="81"/>
    </row>
    <row r="477" ht="12">
      <c r="A477" s="81"/>
    </row>
    <row r="478" ht="12">
      <c r="A478" s="81"/>
    </row>
    <row r="479" ht="12">
      <c r="A479" s="81"/>
    </row>
    <row r="480" ht="12">
      <c r="A480" s="81"/>
    </row>
    <row r="481" ht="12">
      <c r="A481" s="81"/>
    </row>
    <row r="482" ht="12">
      <c r="A482" s="81"/>
    </row>
    <row r="483" ht="12">
      <c r="A483" s="81"/>
    </row>
    <row r="484" ht="12">
      <c r="A484" s="81"/>
    </row>
    <row r="485" ht="12">
      <c r="A485" s="81"/>
    </row>
    <row r="486" ht="12">
      <c r="A486" s="81"/>
    </row>
    <row r="487" ht="12">
      <c r="A487" s="81"/>
    </row>
    <row r="488" ht="12">
      <c r="A488" s="81"/>
    </row>
    <row r="489" ht="12">
      <c r="A489" s="81"/>
    </row>
    <row r="490" ht="12">
      <c r="A490" s="81"/>
    </row>
    <row r="491" ht="12">
      <c r="A491" s="81"/>
    </row>
    <row r="492" ht="12">
      <c r="A492" s="81"/>
    </row>
    <row r="493" ht="12">
      <c r="A493" s="81"/>
    </row>
    <row r="494" ht="12">
      <c r="A494" s="81"/>
    </row>
    <row r="495" ht="12">
      <c r="A495" s="81"/>
    </row>
    <row r="496" ht="12">
      <c r="A496" s="81"/>
    </row>
    <row r="497" ht="12">
      <c r="A497" s="81"/>
    </row>
    <row r="498" ht="12">
      <c r="A498" s="81"/>
    </row>
    <row r="499" ht="12">
      <c r="A499" s="81"/>
    </row>
    <row r="500" ht="12">
      <c r="A500" s="81"/>
    </row>
    <row r="501" ht="12">
      <c r="A501" s="81"/>
    </row>
    <row r="502" ht="12">
      <c r="A502" s="81"/>
    </row>
    <row r="503" ht="12">
      <c r="A503" s="81"/>
    </row>
    <row r="504" ht="12">
      <c r="A504" s="81"/>
    </row>
    <row r="505" ht="12">
      <c r="A505" s="81"/>
    </row>
    <row r="506" ht="12">
      <c r="A506" s="81"/>
    </row>
    <row r="507" ht="12">
      <c r="A507" s="81"/>
    </row>
    <row r="508" ht="12">
      <c r="A508" s="81"/>
    </row>
    <row r="509" ht="12">
      <c r="A509" s="81"/>
    </row>
    <row r="510" ht="12">
      <c r="A510" s="81"/>
    </row>
    <row r="511" ht="12">
      <c r="A511" s="81"/>
    </row>
    <row r="512" ht="12">
      <c r="A512" s="81"/>
    </row>
    <row r="513" ht="12">
      <c r="A513" s="81"/>
    </row>
    <row r="514" ht="12">
      <c r="A514" s="81"/>
    </row>
    <row r="515" ht="12">
      <c r="A515" s="81"/>
    </row>
    <row r="516" ht="12">
      <c r="A516" s="81"/>
    </row>
    <row r="517" ht="12">
      <c r="A517" s="81"/>
    </row>
    <row r="518" ht="12">
      <c r="A518" s="81"/>
    </row>
    <row r="519" ht="12">
      <c r="A519" s="81"/>
    </row>
    <row r="520" ht="12">
      <c r="A520" s="81"/>
    </row>
    <row r="521" ht="12">
      <c r="A521" s="81"/>
    </row>
    <row r="522" ht="12">
      <c r="A522" s="81"/>
    </row>
  </sheetData>
  <mergeCells count="3">
    <mergeCell ref="G71:H71"/>
    <mergeCell ref="J71:L71"/>
    <mergeCell ref="J356:L356"/>
  </mergeCells>
  <printOptions/>
  <pageMargins left="0.5" right="0" top="0.75" bottom="0.7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EVON600C</dc:creator>
  <cp:keywords/>
  <dc:description/>
  <cp:lastModifiedBy>Arthur Andersen</cp:lastModifiedBy>
  <cp:lastPrinted>2003-02-25T11:20:08Z</cp:lastPrinted>
  <dcterms:created xsi:type="dcterms:W3CDTF">2003-02-25T08:58:31Z</dcterms:created>
  <dcterms:modified xsi:type="dcterms:W3CDTF">2003-02-25T10:03:13Z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